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1_385EF2EA27903C293922DF3741E15CC131F5D4DF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ариф на 2025(2%)коеф.2" sheetId="17" r:id="rId1"/>
  </sheets>
  <definedNames>
    <definedName name="_xlnm.Print_Area" localSheetId="0">'тариф на 2025(2%)коеф.2'!$A$1:$H$134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7" l="1"/>
  <c r="F10" i="17"/>
  <c r="E10" i="17"/>
  <c r="E53" i="17" l="1"/>
  <c r="E129" i="17" l="1"/>
  <c r="G125" i="17"/>
  <c r="C85" i="17"/>
  <c r="C87" i="17" s="1"/>
  <c r="A85" i="17"/>
  <c r="A86" i="17" s="1"/>
  <c r="E84" i="17"/>
  <c r="E87" i="17" s="1"/>
  <c r="A59" i="17"/>
  <c r="A60" i="17" s="1"/>
  <c r="A61" i="17" s="1"/>
  <c r="C52" i="17"/>
  <c r="F51" i="17"/>
  <c r="E50" i="17"/>
  <c r="C49" i="17"/>
  <c r="E48" i="17"/>
  <c r="C47" i="17"/>
  <c r="F46" i="17"/>
  <c r="E46" i="17"/>
  <c r="C45" i="17"/>
  <c r="C44" i="17"/>
  <c r="A43" i="17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C33" i="17"/>
  <c r="A21" i="17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C16" i="17"/>
  <c r="C15" i="17"/>
  <c r="C14" i="17"/>
  <c r="C13" i="17"/>
  <c r="C12" i="17"/>
  <c r="C11" i="17"/>
  <c r="C10" i="17"/>
  <c r="A10" i="17"/>
  <c r="A11" i="17" s="1"/>
  <c r="A12" i="17" s="1"/>
  <c r="A13" i="17" s="1"/>
  <c r="A14" i="17" s="1"/>
  <c r="A15" i="17" s="1"/>
  <c r="A16" i="17" s="1"/>
  <c r="C9" i="17"/>
  <c r="A62" i="17" l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C46" i="17"/>
  <c r="C8" i="17"/>
  <c r="F84" i="17"/>
  <c r="F87" i="17" s="1"/>
  <c r="E7" i="17" l="1"/>
  <c r="E17" i="17" s="1"/>
  <c r="E43" i="17" l="1"/>
  <c r="E54" i="17" s="1"/>
  <c r="F7" i="17"/>
  <c r="F17" i="17" s="1"/>
  <c r="C6" i="17"/>
  <c r="C7" i="17"/>
  <c r="C17" i="17" l="1"/>
  <c r="D17" i="17" s="1"/>
  <c r="D20" i="17" s="1"/>
  <c r="E20" i="17" s="1"/>
  <c r="F20" i="17" s="1"/>
  <c r="F43" i="17" l="1"/>
  <c r="C42" i="17"/>
  <c r="D21" i="17"/>
  <c r="D23" i="17" s="1"/>
  <c r="D22" i="17"/>
  <c r="C43" i="17" l="1"/>
  <c r="F54" i="17"/>
  <c r="E22" i="17"/>
  <c r="F22" i="17" s="1"/>
  <c r="D24" i="17"/>
  <c r="E23" i="17"/>
  <c r="F23" i="17" s="1"/>
  <c r="D31" i="17"/>
  <c r="D25" i="17"/>
  <c r="D33" i="17" l="1"/>
  <c r="E31" i="17"/>
  <c r="F31" i="17" s="1"/>
  <c r="E24" i="17"/>
  <c r="F24" i="17" s="1"/>
  <c r="D32" i="17"/>
  <c r="E32" i="17" s="1"/>
  <c r="F32" i="17" s="1"/>
  <c r="D26" i="17"/>
  <c r="E25" i="17"/>
  <c r="F25" i="17" s="1"/>
  <c r="D27" i="17"/>
  <c r="E27" i="17" l="1"/>
  <c r="F27" i="17" s="1"/>
  <c r="D29" i="17"/>
  <c r="E29" i="17" s="1"/>
  <c r="E26" i="17"/>
  <c r="F26" i="17" s="1"/>
  <c r="D28" i="17"/>
  <c r="E33" i="17"/>
  <c r="F33" i="17" s="1"/>
  <c r="D34" i="17"/>
  <c r="D35" i="17" l="1"/>
  <c r="E34" i="17"/>
  <c r="F34" i="17" s="1"/>
  <c r="D30" i="17"/>
  <c r="E30" i="17" s="1"/>
  <c r="F30" i="17" s="1"/>
  <c r="E28" i="17"/>
  <c r="F28" i="17" s="1"/>
  <c r="F29" i="17"/>
  <c r="D36" i="17" l="1"/>
  <c r="E35" i="17"/>
  <c r="F35" i="17" l="1"/>
  <c r="D37" i="17"/>
  <c r="E36" i="17"/>
  <c r="D38" i="17" l="1"/>
  <c r="E37" i="17"/>
  <c r="F37" i="17" s="1"/>
  <c r="F36" i="17"/>
  <c r="D39" i="17" l="1"/>
  <c r="E39" i="17" s="1"/>
  <c r="F39" i="17" s="1"/>
  <c r="E38" i="17"/>
  <c r="F38" i="17" l="1"/>
  <c r="C21" i="17" l="1"/>
  <c r="C40" i="17" s="1"/>
  <c r="F21" i="17" l="1"/>
  <c r="E21" i="17"/>
  <c r="E40" i="17" s="1"/>
  <c r="E55" i="17" s="1"/>
  <c r="F40" i="17" l="1"/>
  <c r="F55" i="17" s="1"/>
  <c r="F56" i="17" s="1"/>
  <c r="C59" i="17" l="1"/>
  <c r="C82" i="17" l="1"/>
  <c r="C53" i="17" l="1"/>
  <c r="C54" i="17" s="1"/>
  <c r="E56" i="17"/>
  <c r="C88" i="17" l="1"/>
  <c r="C55" i="17"/>
  <c r="C56" i="17" s="1"/>
  <c r="D56" i="17" s="1"/>
  <c r="D58" i="17" s="1"/>
  <c r="D59" i="17" l="1"/>
  <c r="E58" i="17"/>
  <c r="F58" i="17" l="1"/>
  <c r="E59" i="17"/>
  <c r="F59" i="17" s="1"/>
  <c r="D60" i="17"/>
  <c r="D65" i="17"/>
  <c r="D67" i="17" l="1"/>
  <c r="E65" i="17"/>
  <c r="D61" i="17"/>
  <c r="D66" i="17"/>
  <c r="E60" i="17"/>
  <c r="F65" i="17" l="1"/>
  <c r="F60" i="17"/>
  <c r="D68" i="17"/>
  <c r="E68" i="17" s="1"/>
  <c r="E66" i="17"/>
  <c r="E61" i="17"/>
  <c r="D62" i="17"/>
  <c r="D63" i="17" s="1"/>
  <c r="E63" i="17" s="1"/>
  <c r="E67" i="17"/>
  <c r="D69" i="17"/>
  <c r="F68" i="17" l="1"/>
  <c r="F67" i="17"/>
  <c r="F61" i="17"/>
  <c r="E69" i="17"/>
  <c r="D70" i="17"/>
  <c r="D64" i="17"/>
  <c r="E64" i="17" s="1"/>
  <c r="E62" i="17"/>
  <c r="F66" i="17"/>
  <c r="F63" i="17"/>
  <c r="F62" i="17" l="1"/>
  <c r="E70" i="17"/>
  <c r="D71" i="17"/>
  <c r="F64" i="17"/>
  <c r="F69" i="17"/>
  <c r="F70" i="17" l="1"/>
  <c r="E71" i="17"/>
  <c r="D72" i="17"/>
  <c r="E72" i="17" l="1"/>
  <c r="D73" i="17"/>
  <c r="F71" i="17"/>
  <c r="E73" i="17" l="1"/>
  <c r="D74" i="17"/>
  <c r="F72" i="17"/>
  <c r="F73" i="17" l="1"/>
  <c r="E74" i="17"/>
  <c r="D75" i="17"/>
  <c r="D76" i="17" l="1"/>
  <c r="E75" i="17"/>
  <c r="F74" i="17"/>
  <c r="F75" i="17" l="1"/>
  <c r="E76" i="17"/>
  <c r="D77" i="17"/>
  <c r="E77" i="17" l="1"/>
  <c r="D78" i="17"/>
  <c r="F76" i="17"/>
  <c r="E78" i="17" l="1"/>
  <c r="D79" i="17"/>
  <c r="F77" i="17"/>
  <c r="F78" i="17" l="1"/>
  <c r="E79" i="17"/>
  <c r="D80" i="17"/>
  <c r="F79" i="17" l="1"/>
  <c r="E80" i="17"/>
  <c r="D81" i="17"/>
  <c r="E81" i="17" s="1"/>
  <c r="E82" i="17" s="1"/>
  <c r="F81" i="17" l="1"/>
  <c r="E88" i="17"/>
  <c r="F80" i="17"/>
  <c r="F82" i="17" l="1"/>
  <c r="F88" i="17" s="1"/>
  <c r="F90" i="17" s="1"/>
  <c r="E90" i="17"/>
  <c r="E89" i="17"/>
  <c r="E91" i="17" l="1"/>
  <c r="E95" i="17" s="1"/>
  <c r="E96" i="17" s="1"/>
  <c r="E92" i="17"/>
  <c r="E93" i="17" s="1"/>
  <c r="C90" i="17"/>
  <c r="C91" i="17" s="1"/>
  <c r="F89" i="17"/>
  <c r="F91" i="17"/>
  <c r="F95" i="17" l="1"/>
  <c r="E97" i="17"/>
  <c r="E126" i="17" s="1"/>
  <c r="E127" i="17" s="1"/>
  <c r="F92" i="17"/>
  <c r="F93" i="17" s="1"/>
  <c r="E128" i="17" l="1"/>
  <c r="F96" i="17"/>
  <c r="F97" i="17" s="1"/>
  <c r="F126" i="17" s="1"/>
  <c r="G95" i="17"/>
  <c r="G97" i="17" s="1"/>
  <c r="F127" i="17" l="1"/>
  <c r="F128" i="17"/>
  <c r="E130" i="17"/>
  <c r="G126" i="17"/>
  <c r="G127" i="17" s="1"/>
  <c r="G128" i="17" l="1"/>
  <c r="E131" i="17"/>
  <c r="E132" i="17"/>
</calcChain>
</file>

<file path=xl/sharedStrings.xml><?xml version="1.0" encoding="utf-8"?>
<sst xmlns="http://schemas.openxmlformats.org/spreadsheetml/2006/main" count="111" uniqueCount="86">
  <si>
    <t>№п/п</t>
  </si>
  <si>
    <t>Статті витрат</t>
  </si>
  <si>
    <t>Разом, тис.грн</t>
  </si>
  <si>
    <t>Водопостачання</t>
  </si>
  <si>
    <t>1.Прямі витрати</t>
  </si>
  <si>
    <t>ВИРОБНИЧА СОБІВАРТІСТЬ</t>
  </si>
  <si>
    <t>1.</t>
  </si>
  <si>
    <t>Заробітна плата</t>
  </si>
  <si>
    <t>Відрахування</t>
  </si>
  <si>
    <t>Електроенергія</t>
  </si>
  <si>
    <t>Матеріали</t>
  </si>
  <si>
    <t>Бензин/диз.паливо</t>
  </si>
  <si>
    <t>3.Адміністративні витрати</t>
  </si>
  <si>
    <t>Амортизація</t>
  </si>
  <si>
    <t>Охорона праці</t>
  </si>
  <si>
    <t>Спецводокористування</t>
  </si>
  <si>
    <t>Екологічний податок</t>
  </si>
  <si>
    <t>Надра</t>
  </si>
  <si>
    <t>Податок на землю</t>
  </si>
  <si>
    <t>Відрядження</t>
  </si>
  <si>
    <t>Зв'язок телефонний</t>
  </si>
  <si>
    <t>4. Витрати на збут</t>
  </si>
  <si>
    <t>РАЗОМ ВИТРАТ, тис.грн.</t>
  </si>
  <si>
    <t>Обєм тис.м3</t>
  </si>
  <si>
    <t>Разом прямі витрати</t>
  </si>
  <si>
    <t>% розподілу вода</t>
  </si>
  <si>
    <t>Разом адмін витрати</t>
  </si>
  <si>
    <t>Разом витрат на збут</t>
  </si>
  <si>
    <t>Водовідведення</t>
  </si>
  <si>
    <t>НЕРОЗПОДІЛЕНІ</t>
  </si>
  <si>
    <t>РОЗПОДІЛЕНІ</t>
  </si>
  <si>
    <t>Разом розподілені витрати</t>
  </si>
  <si>
    <t>Разом нерозподілені  витрати.</t>
  </si>
  <si>
    <t>РАЗОМ ЗАГАЛЬНОВИРОБНИЧІ</t>
  </si>
  <si>
    <t>Вивіз сміття</t>
  </si>
  <si>
    <t>Медогляди</t>
  </si>
  <si>
    <t>Разом з прибутком</t>
  </si>
  <si>
    <t>тариф без ПДВ</t>
  </si>
  <si>
    <t>З ПДВ</t>
  </si>
  <si>
    <t>Послуги банків за прийом платежів</t>
  </si>
  <si>
    <t>Собівартість , грн.</t>
  </si>
  <si>
    <t>Витрати на ПММ</t>
  </si>
  <si>
    <t>Теплова енергія</t>
  </si>
  <si>
    <t>Освітлення приміщення</t>
  </si>
  <si>
    <t>Внесення змін в держ реєстр</t>
  </si>
  <si>
    <t>Періодична підписка</t>
  </si>
  <si>
    <t>Консульт.послуги</t>
  </si>
  <si>
    <t>Земельний податок</t>
  </si>
  <si>
    <t>вода</t>
  </si>
  <si>
    <t>стоки</t>
  </si>
  <si>
    <t>разом</t>
  </si>
  <si>
    <t>Діючий тариф</t>
  </si>
  <si>
    <t>Плановий тариф з ПДВ</t>
  </si>
  <si>
    <t>Збільшення тарифу в гривнях</t>
  </si>
  <si>
    <t>Збільшення тарифу в відсотках</t>
  </si>
  <si>
    <t>Зв'язок стаціонарний</t>
  </si>
  <si>
    <t>Мобільний зв'язок</t>
  </si>
  <si>
    <t>Послуги доставки</t>
  </si>
  <si>
    <t>МШП (виробничі)</t>
  </si>
  <si>
    <t>Заміна електроустаткування</t>
  </si>
  <si>
    <t>Ремонти ОЗ</t>
  </si>
  <si>
    <t>МШП</t>
  </si>
  <si>
    <t>Повірка устаткування</t>
  </si>
  <si>
    <t>Побутова хімія</t>
  </si>
  <si>
    <t>Ремонти, модернізація</t>
  </si>
  <si>
    <t>Повірка, вимірювальні роботи</t>
  </si>
  <si>
    <t>Лабораторні дослідження</t>
  </si>
  <si>
    <t xml:space="preserve">2 % прибуток </t>
  </si>
  <si>
    <t>Страхування машин</t>
  </si>
  <si>
    <t xml:space="preserve">Повірка вимірювальні роботи </t>
  </si>
  <si>
    <t>Канцтовари</t>
  </si>
  <si>
    <t>Навчання та перевірка знань</t>
  </si>
  <si>
    <t>Викиди в атмосферне повітря</t>
  </si>
  <si>
    <t>Послуги банків (РКО)</t>
  </si>
  <si>
    <r>
      <t xml:space="preserve">ВИТРАТИ ЗАКЛАДЕНІ В ПЛАНОВИЙ ТАРИФ на 2025 рік                                       </t>
    </r>
    <r>
      <rPr>
        <b/>
        <sz val="18"/>
        <color theme="1"/>
        <rFont val="Times New Roman"/>
        <family val="1"/>
        <charset val="204"/>
      </rPr>
      <t xml:space="preserve"> </t>
    </r>
  </si>
  <si>
    <t>Діючий тариф(водопостачання та водовідведення</t>
  </si>
  <si>
    <t>Збільшення загального тарифу, грн</t>
  </si>
  <si>
    <t>Збільшення загального тарифу, %</t>
  </si>
  <si>
    <t>Плановий тариф без  ПДВ, грн</t>
  </si>
  <si>
    <t>Плановий тариф з  ПДВ, грн</t>
  </si>
  <si>
    <t>Податок на додану вартість</t>
  </si>
  <si>
    <t>Плановий тариф(водопостачання та водовідведення) з ПДВ</t>
  </si>
  <si>
    <t>2.Загальновиробничі витрати</t>
  </si>
  <si>
    <t>Страхування автомобілей</t>
  </si>
  <si>
    <t>Зар.плата нерозподілена</t>
  </si>
  <si>
    <t>Інтернет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</si>
</sst>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1" fillId="0" borderId="2" xfId="0" applyNumberFormat="1" applyFont="1" applyBorder="1"/>
    <xf numFmtId="165" fontId="3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3" fillId="0" borderId="10" xfId="0" applyNumberFormat="1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6" borderId="1" xfId="0" applyFont="1" applyFill="1" applyBorder="1"/>
    <xf numFmtId="164" fontId="1" fillId="6" borderId="1" xfId="0" applyNumberFormat="1" applyFont="1" applyFill="1" applyBorder="1"/>
    <xf numFmtId="164" fontId="4" fillId="6" borderId="13" xfId="0" applyNumberFormat="1" applyFont="1" applyFill="1" applyBorder="1"/>
    <xf numFmtId="165" fontId="2" fillId="6" borderId="17" xfId="0" applyNumberFormat="1" applyFont="1" applyFill="1" applyBorder="1"/>
    <xf numFmtId="164" fontId="4" fillId="6" borderId="16" xfId="0" applyNumberFormat="1" applyFont="1" applyFill="1" applyBorder="1"/>
    <xf numFmtId="165" fontId="2" fillId="6" borderId="18" xfId="0" applyNumberFormat="1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7" fillId="6" borderId="0" xfId="0" applyFont="1" applyFill="1"/>
    <xf numFmtId="164" fontId="1" fillId="7" borderId="1" xfId="0" applyNumberFormat="1" applyFont="1" applyFill="1" applyBorder="1"/>
    <xf numFmtId="164" fontId="4" fillId="7" borderId="1" xfId="0" applyNumberFormat="1" applyFont="1" applyFill="1" applyBorder="1" applyAlignment="1">
      <alignment horizontal="center"/>
    </xf>
    <xf numFmtId="164" fontId="1" fillId="7" borderId="2" xfId="0" applyNumberFormat="1" applyFont="1" applyFill="1" applyBorder="1"/>
    <xf numFmtId="2" fontId="7" fillId="6" borderId="0" xfId="0" applyNumberFormat="1" applyFont="1" applyFill="1"/>
    <xf numFmtId="0" fontId="1" fillId="6" borderId="1" xfId="0" applyFont="1" applyFill="1" applyBorder="1" applyAlignment="1">
      <alignment wrapText="1"/>
    </xf>
    <xf numFmtId="0" fontId="1" fillId="6" borderId="5" xfId="0" applyFont="1" applyFill="1" applyBorder="1"/>
    <xf numFmtId="164" fontId="1" fillId="6" borderId="5" xfId="0" applyNumberFormat="1" applyFont="1" applyFill="1" applyBorder="1"/>
    <xf numFmtId="164" fontId="8" fillId="6" borderId="1" xfId="0" applyNumberFormat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3" fillId="6" borderId="1" xfId="0" applyNumberFormat="1" applyFont="1" applyFill="1" applyBorder="1"/>
    <xf numFmtId="0" fontId="1" fillId="6" borderId="9" xfId="0" applyFont="1" applyFill="1" applyBorder="1"/>
    <xf numFmtId="165" fontId="1" fillId="6" borderId="2" xfId="0" applyNumberFormat="1" applyFont="1" applyFill="1" applyBorder="1"/>
    <xf numFmtId="164" fontId="8" fillId="6" borderId="1" xfId="0" applyNumberFormat="1" applyFont="1" applyFill="1" applyBorder="1"/>
    <xf numFmtId="164" fontId="8" fillId="6" borderId="5" xfId="0" applyNumberFormat="1" applyFont="1" applyFill="1" applyBorder="1"/>
    <xf numFmtId="165" fontId="1" fillId="6" borderId="10" xfId="0" applyNumberFormat="1" applyFont="1" applyFill="1" applyBorder="1"/>
    <xf numFmtId="165" fontId="3" fillId="6" borderId="2" xfId="0" applyNumberFormat="1" applyFont="1" applyFill="1" applyBorder="1"/>
    <xf numFmtId="0" fontId="1" fillId="6" borderId="1" xfId="0" applyFont="1" applyFill="1" applyBorder="1" applyAlignment="1">
      <alignment horizontal="left"/>
    </xf>
    <xf numFmtId="164" fontId="8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1" fillId="6" borderId="1" xfId="0" applyNumberFormat="1" applyFont="1" applyFill="1" applyBorder="1"/>
    <xf numFmtId="164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/>
    </xf>
    <xf numFmtId="2" fontId="15" fillId="6" borderId="1" xfId="0" applyNumberFormat="1" applyFont="1" applyFill="1" applyBorder="1"/>
    <xf numFmtId="2" fontId="10" fillId="6" borderId="1" xfId="0" applyNumberFormat="1" applyFont="1" applyFill="1" applyBorder="1"/>
    <xf numFmtId="164" fontId="0" fillId="0" borderId="0" xfId="0" applyNumberFormat="1"/>
    <xf numFmtId="165" fontId="0" fillId="0" borderId="0" xfId="0" applyNumberFormat="1"/>
    <xf numFmtId="2" fontId="11" fillId="6" borderId="0" xfId="0" applyNumberFormat="1" applyFont="1" applyFill="1"/>
    <xf numFmtId="2" fontId="11" fillId="6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6" borderId="0" xfId="0" applyFont="1" applyFill="1" applyAlignment="1">
      <alignment horizontal="center"/>
    </xf>
    <xf numFmtId="0" fontId="2" fillId="6" borderId="0" xfId="0" applyFont="1" applyFill="1"/>
    <xf numFmtId="164" fontId="9" fillId="8" borderId="2" xfId="0" applyNumberFormat="1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2" fontId="15" fillId="6" borderId="2" xfId="0" applyNumberFormat="1" applyFont="1" applyFill="1" applyBorder="1" applyAlignment="1">
      <alignment horizontal="center"/>
    </xf>
    <xf numFmtId="2" fontId="15" fillId="6" borderId="4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center" vertical="center"/>
    </xf>
    <xf numFmtId="2" fontId="12" fillId="6" borderId="2" xfId="0" applyNumberFormat="1" applyFont="1" applyFill="1" applyBorder="1" applyAlignment="1">
      <alignment horizontal="center" vertical="center"/>
    </xf>
    <xf numFmtId="2" fontId="1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tabSelected="1" view="pageBreakPreview" topLeftCell="A61" zoomScale="98" zoomScaleNormal="100" zoomScaleSheetLayoutView="98" workbookViewId="0">
      <selection activeCell="N12" sqref="N12"/>
    </sheetView>
  </sheetViews>
  <sheetFormatPr defaultRowHeight="14.4" x14ac:dyDescent="0.3"/>
  <cols>
    <col min="1" max="1" width="7.109375" customWidth="1"/>
    <col min="2" max="2" width="30.44140625" customWidth="1"/>
    <col min="3" max="3" width="16.88671875" customWidth="1"/>
    <col min="4" max="4" width="11.88671875" customWidth="1"/>
    <col min="5" max="6" width="16.6640625" customWidth="1"/>
    <col min="7" max="8" width="0" hidden="1" customWidth="1"/>
    <col min="9" max="9" width="9.6640625" bestFit="1" customWidth="1"/>
    <col min="10" max="10" width="11.44140625" bestFit="1" customWidth="1"/>
    <col min="11" max="11" width="1.88671875" customWidth="1"/>
    <col min="12" max="13" width="9.109375" hidden="1" customWidth="1"/>
  </cols>
  <sheetData>
    <row r="1" spans="1:9" ht="25.5" customHeight="1" x14ac:dyDescent="0.3">
      <c r="A1" s="70" t="s">
        <v>74</v>
      </c>
      <c r="B1" s="70"/>
      <c r="C1" s="70"/>
      <c r="D1" s="70"/>
      <c r="E1" s="70"/>
      <c r="F1" s="70"/>
      <c r="G1" s="71"/>
      <c r="H1" s="71"/>
    </row>
    <row r="2" spans="1:9" ht="25.5" customHeight="1" x14ac:dyDescent="0.3">
      <c r="A2" s="70"/>
      <c r="B2" s="70"/>
      <c r="C2" s="70"/>
      <c r="D2" s="70"/>
      <c r="E2" s="70"/>
      <c r="F2" s="70"/>
      <c r="G2" s="58"/>
      <c r="H2" s="58"/>
    </row>
    <row r="3" spans="1:9" ht="41.4" x14ac:dyDescent="0.3">
      <c r="A3" s="62" t="s">
        <v>0</v>
      </c>
      <c r="B3" s="62" t="s">
        <v>1</v>
      </c>
      <c r="C3" s="63" t="s">
        <v>2</v>
      </c>
      <c r="D3" s="63" t="s">
        <v>25</v>
      </c>
      <c r="E3" s="63" t="s">
        <v>3</v>
      </c>
      <c r="F3" s="63" t="s">
        <v>28</v>
      </c>
      <c r="G3" s="15"/>
      <c r="H3" s="7"/>
    </row>
    <row r="4" spans="1:9" ht="15.6" x14ac:dyDescent="0.3">
      <c r="A4" s="72" t="s">
        <v>5</v>
      </c>
      <c r="B4" s="73"/>
      <c r="C4" s="73"/>
      <c r="D4" s="73"/>
      <c r="E4" s="73"/>
      <c r="F4" s="73"/>
      <c r="G4" s="73"/>
      <c r="H4" s="7"/>
    </row>
    <row r="5" spans="1:9" ht="15.6" x14ac:dyDescent="0.3">
      <c r="A5" s="74" t="s">
        <v>4</v>
      </c>
      <c r="B5" s="75"/>
      <c r="C5" s="75"/>
      <c r="D5" s="75"/>
      <c r="E5" s="75"/>
      <c r="F5" s="75"/>
      <c r="G5" s="75"/>
      <c r="H5" s="7"/>
    </row>
    <row r="6" spans="1:9" ht="15.6" x14ac:dyDescent="0.3">
      <c r="A6" s="35" t="s">
        <v>6</v>
      </c>
      <c r="B6" s="16" t="s">
        <v>7</v>
      </c>
      <c r="C6" s="17">
        <f t="shared" ref="C6:C16" si="0">E6+F6</f>
        <v>11005.168</v>
      </c>
      <c r="D6" s="17"/>
      <c r="E6" s="17">
        <v>3796.529</v>
      </c>
      <c r="F6" s="17">
        <v>7208.6390000000001</v>
      </c>
      <c r="G6" s="8"/>
      <c r="H6" s="7"/>
      <c r="I6" s="54"/>
    </row>
    <row r="7" spans="1:9" ht="15.6" x14ac:dyDescent="0.3">
      <c r="A7" s="35">
        <v>2</v>
      </c>
      <c r="B7" s="16" t="s">
        <v>8</v>
      </c>
      <c r="C7" s="17">
        <f t="shared" si="0"/>
        <v>2421.1369599999998</v>
      </c>
      <c r="D7" s="17"/>
      <c r="E7" s="17">
        <f>E6*22%</f>
        <v>835.23638000000005</v>
      </c>
      <c r="F7" s="17">
        <f>F6*22%</f>
        <v>1585.90058</v>
      </c>
      <c r="G7" s="8"/>
      <c r="H7" s="7"/>
    </row>
    <row r="8" spans="1:9" ht="15.6" x14ac:dyDescent="0.3">
      <c r="A8" s="35">
        <v>3</v>
      </c>
      <c r="B8" s="16" t="s">
        <v>9</v>
      </c>
      <c r="C8" s="17">
        <f>E8+F8</f>
        <v>12420.876</v>
      </c>
      <c r="D8" s="17"/>
      <c r="E8" s="17">
        <v>8184.8559999999998</v>
      </c>
      <c r="F8" s="17">
        <v>4236.0200000000004</v>
      </c>
      <c r="G8" s="8"/>
      <c r="H8" s="7"/>
      <c r="I8" s="54"/>
    </row>
    <row r="9" spans="1:9" ht="15.6" x14ac:dyDescent="0.3">
      <c r="A9" s="35">
        <v>4</v>
      </c>
      <c r="B9" s="16" t="s">
        <v>10</v>
      </c>
      <c r="C9" s="17">
        <f t="shared" si="0"/>
        <v>116.69351</v>
      </c>
      <c r="D9" s="17"/>
      <c r="E9" s="17">
        <v>21.073519999999998</v>
      </c>
      <c r="F9" s="17">
        <v>95.619990000000001</v>
      </c>
      <c r="G9" s="8"/>
      <c r="H9" s="7"/>
      <c r="I9" s="54"/>
    </row>
    <row r="10" spans="1:9" ht="15.6" x14ac:dyDescent="0.3">
      <c r="A10" s="35">
        <f>A9+1</f>
        <v>5</v>
      </c>
      <c r="B10" s="16" t="s">
        <v>58</v>
      </c>
      <c r="C10" s="17">
        <f t="shared" si="0"/>
        <v>32.13241</v>
      </c>
      <c r="D10" s="17"/>
      <c r="E10" s="17">
        <f>4.57227+7.155</f>
        <v>11.727270000000001</v>
      </c>
      <c r="F10" s="17">
        <f>7.53414+12.871</f>
        <v>20.405139999999999</v>
      </c>
      <c r="G10" s="8"/>
      <c r="H10" s="7"/>
    </row>
    <row r="11" spans="1:9" ht="15.6" x14ac:dyDescent="0.3">
      <c r="A11" s="35">
        <f t="shared" ref="A11:A16" si="1">A10+1</f>
        <v>6</v>
      </c>
      <c r="B11" s="16" t="s">
        <v>65</v>
      </c>
      <c r="C11" s="17">
        <f t="shared" si="0"/>
        <v>42.401250000000005</v>
      </c>
      <c r="D11" s="17"/>
      <c r="E11" s="17">
        <v>24.847100000000001</v>
      </c>
      <c r="F11" s="17">
        <v>17.55415</v>
      </c>
      <c r="G11" s="8"/>
      <c r="H11" s="7"/>
    </row>
    <row r="12" spans="1:9" ht="15.6" x14ac:dyDescent="0.3">
      <c r="A12" s="35">
        <f t="shared" si="1"/>
        <v>7</v>
      </c>
      <c r="B12" s="16" t="s">
        <v>60</v>
      </c>
      <c r="C12" s="17">
        <f t="shared" si="0"/>
        <v>193.75756000000001</v>
      </c>
      <c r="D12" s="17"/>
      <c r="E12" s="17">
        <v>110.05539</v>
      </c>
      <c r="F12" s="17">
        <v>83.702169999999995</v>
      </c>
      <c r="G12" s="8"/>
      <c r="H12" s="7"/>
    </row>
    <row r="13" spans="1:9" ht="18" customHeight="1" x14ac:dyDescent="0.3">
      <c r="A13" s="35">
        <f t="shared" si="1"/>
        <v>8</v>
      </c>
      <c r="B13" s="31" t="s">
        <v>19</v>
      </c>
      <c r="C13" s="17">
        <f>E13</f>
        <v>0.3</v>
      </c>
      <c r="D13" s="17"/>
      <c r="E13" s="17">
        <v>0.3</v>
      </c>
      <c r="F13" s="17">
        <v>0</v>
      </c>
      <c r="G13" s="8"/>
      <c r="H13" s="7"/>
    </row>
    <row r="14" spans="1:9" ht="15.6" x14ac:dyDescent="0.3">
      <c r="A14" s="35">
        <f t="shared" si="1"/>
        <v>9</v>
      </c>
      <c r="B14" s="31" t="s">
        <v>41</v>
      </c>
      <c r="C14" s="17">
        <f t="shared" si="0"/>
        <v>237.75399999999999</v>
      </c>
      <c r="D14" s="17"/>
      <c r="E14" s="17">
        <v>133.279</v>
      </c>
      <c r="F14" s="17">
        <v>104.47499999999999</v>
      </c>
      <c r="G14" s="8"/>
      <c r="H14" s="7"/>
    </row>
    <row r="15" spans="1:9" ht="15.6" x14ac:dyDescent="0.3">
      <c r="A15" s="35">
        <f t="shared" si="1"/>
        <v>10</v>
      </c>
      <c r="B15" s="31" t="s">
        <v>83</v>
      </c>
      <c r="C15" s="17">
        <f t="shared" si="0"/>
        <v>4.0682200000000002</v>
      </c>
      <c r="D15" s="17"/>
      <c r="E15" s="17">
        <v>2.0342199999999999</v>
      </c>
      <c r="F15" s="17">
        <v>2.0339999999999998</v>
      </c>
      <c r="G15" s="8"/>
      <c r="H15" s="7"/>
    </row>
    <row r="16" spans="1:9" ht="15.6" x14ac:dyDescent="0.3">
      <c r="A16" s="35">
        <f t="shared" si="1"/>
        <v>11</v>
      </c>
      <c r="B16" s="16" t="s">
        <v>13</v>
      </c>
      <c r="C16" s="17">
        <f t="shared" si="0"/>
        <v>922.29013000000009</v>
      </c>
      <c r="D16" s="17"/>
      <c r="E16" s="17">
        <v>513.25462000000005</v>
      </c>
      <c r="F16" s="17">
        <v>409.03550999999999</v>
      </c>
      <c r="G16" s="8"/>
      <c r="H16" s="7"/>
    </row>
    <row r="17" spans="1:8" ht="16.2" x14ac:dyDescent="0.35">
      <c r="A17" s="76" t="s">
        <v>24</v>
      </c>
      <c r="B17" s="77"/>
      <c r="C17" s="36">
        <f>SUM(C6:C16)</f>
        <v>27396.578039999997</v>
      </c>
      <c r="D17" s="36">
        <f>E17/C17%</f>
        <v>49.762391785189536</v>
      </c>
      <c r="E17" s="36">
        <f>SUM(E6:E16)</f>
        <v>13633.192499999999</v>
      </c>
      <c r="F17" s="36">
        <f>SUM(F6:F16)</f>
        <v>13763.385540000001</v>
      </c>
      <c r="G17" s="9"/>
      <c r="H17" s="7"/>
    </row>
    <row r="18" spans="1:8" ht="15.6" x14ac:dyDescent="0.3">
      <c r="A18" s="78" t="s">
        <v>82</v>
      </c>
      <c r="B18" s="79"/>
      <c r="C18" s="79"/>
      <c r="D18" s="79"/>
      <c r="E18" s="79"/>
      <c r="F18" s="79"/>
      <c r="G18" s="79"/>
      <c r="H18" s="7"/>
    </row>
    <row r="19" spans="1:8" ht="15.6" x14ac:dyDescent="0.3">
      <c r="A19" s="68" t="s">
        <v>29</v>
      </c>
      <c r="B19" s="69"/>
      <c r="C19" s="69"/>
      <c r="D19" s="69"/>
      <c r="E19" s="69"/>
      <c r="F19" s="69"/>
      <c r="G19" s="69"/>
      <c r="H19" s="7"/>
    </row>
    <row r="20" spans="1:8" ht="15.6" x14ac:dyDescent="0.3">
      <c r="A20" s="37">
        <v>1</v>
      </c>
      <c r="B20" s="16" t="s">
        <v>84</v>
      </c>
      <c r="C20" s="17">
        <v>3806.953</v>
      </c>
      <c r="D20" s="17">
        <f>D17</f>
        <v>49.762391785189536</v>
      </c>
      <c r="E20" s="17">
        <f>C20*D20%</f>
        <v>1894.4308669380266</v>
      </c>
      <c r="F20" s="17">
        <f>C20-E20</f>
        <v>1912.5221330619734</v>
      </c>
      <c r="G20" s="38"/>
      <c r="H20" s="7"/>
    </row>
    <row r="21" spans="1:8" ht="15.6" x14ac:dyDescent="0.3">
      <c r="A21" s="37">
        <f>A20+1</f>
        <v>2</v>
      </c>
      <c r="B21" s="16" t="s">
        <v>8</v>
      </c>
      <c r="C21" s="17">
        <f>C20*22%</f>
        <v>837.52966000000004</v>
      </c>
      <c r="D21" s="17">
        <f>D20</f>
        <v>49.762391785189536</v>
      </c>
      <c r="E21" s="17">
        <f>E20*22%</f>
        <v>416.77479072636584</v>
      </c>
      <c r="F21" s="17">
        <f>F20*22%</f>
        <v>420.75486927363414</v>
      </c>
      <c r="G21" s="38"/>
      <c r="H21" s="7"/>
    </row>
    <row r="22" spans="1:8" ht="15.6" x14ac:dyDescent="0.3">
      <c r="A22" s="37">
        <f t="shared" ref="A22:A37" si="2">A21+1</f>
        <v>3</v>
      </c>
      <c r="B22" s="16" t="s">
        <v>11</v>
      </c>
      <c r="C22" s="17">
        <v>409.63</v>
      </c>
      <c r="D22" s="17">
        <f t="shared" ref="D22:D33" si="3">D20</f>
        <v>49.762391785189536</v>
      </c>
      <c r="E22" s="17">
        <f t="shared" ref="E22:E36" si="4">C22*D22%</f>
        <v>203.84168546967189</v>
      </c>
      <c r="F22" s="17">
        <f t="shared" ref="F22:F36" si="5">C22-E22</f>
        <v>205.78831453032811</v>
      </c>
      <c r="G22" s="38"/>
      <c r="H22" s="7"/>
    </row>
    <row r="23" spans="1:8" ht="15.6" x14ac:dyDescent="0.3">
      <c r="A23" s="37">
        <f t="shared" si="2"/>
        <v>4</v>
      </c>
      <c r="B23" s="16" t="s">
        <v>13</v>
      </c>
      <c r="C23" s="17">
        <v>11.08938</v>
      </c>
      <c r="D23" s="17">
        <f t="shared" si="3"/>
        <v>49.762391785189536</v>
      </c>
      <c r="E23" s="17">
        <f t="shared" si="4"/>
        <v>5.5183407221484515</v>
      </c>
      <c r="F23" s="17">
        <f t="shared" si="5"/>
        <v>5.5710392778515487</v>
      </c>
      <c r="G23" s="38"/>
      <c r="H23" s="7"/>
    </row>
    <row r="24" spans="1:8" ht="15.6" x14ac:dyDescent="0.3">
      <c r="A24" s="37">
        <f t="shared" si="2"/>
        <v>5</v>
      </c>
      <c r="B24" s="16" t="s">
        <v>10</v>
      </c>
      <c r="C24" s="17">
        <v>5.4679399999999996</v>
      </c>
      <c r="D24" s="17">
        <f t="shared" si="3"/>
        <v>49.762391785189536</v>
      </c>
      <c r="E24" s="17">
        <f t="shared" si="4"/>
        <v>2.7209777253790923</v>
      </c>
      <c r="F24" s="17">
        <f t="shared" si="5"/>
        <v>2.7469622746209073</v>
      </c>
      <c r="G24" s="38"/>
      <c r="H24" s="7"/>
    </row>
    <row r="25" spans="1:8" ht="15.6" x14ac:dyDescent="0.3">
      <c r="A25" s="37">
        <f t="shared" si="2"/>
        <v>6</v>
      </c>
      <c r="B25" s="16" t="s">
        <v>61</v>
      </c>
      <c r="C25" s="17">
        <v>2.2671899999999998</v>
      </c>
      <c r="D25" s="17">
        <f t="shared" si="3"/>
        <v>49.762391785189536</v>
      </c>
      <c r="E25" s="17">
        <f>C25*D25%</f>
        <v>1.1282079703146386</v>
      </c>
      <c r="F25" s="17">
        <f t="shared" si="5"/>
        <v>1.1389820296853612</v>
      </c>
      <c r="G25" s="38"/>
      <c r="H25" s="7"/>
    </row>
    <row r="26" spans="1:8" ht="15.6" x14ac:dyDescent="0.3">
      <c r="A26" s="37">
        <f t="shared" si="2"/>
        <v>7</v>
      </c>
      <c r="B26" s="16" t="s">
        <v>60</v>
      </c>
      <c r="C26" s="17">
        <v>89.590400000000002</v>
      </c>
      <c r="D26" s="17">
        <f t="shared" si="3"/>
        <v>49.762391785189536</v>
      </c>
      <c r="E26" s="17">
        <f t="shared" si="4"/>
        <v>44.582325849918448</v>
      </c>
      <c r="F26" s="17">
        <f t="shared" si="5"/>
        <v>45.008074150081555</v>
      </c>
      <c r="G26" s="38"/>
      <c r="H26" s="7"/>
    </row>
    <row r="27" spans="1:8" ht="15.6" x14ac:dyDescent="0.3">
      <c r="A27" s="37">
        <f t="shared" si="2"/>
        <v>8</v>
      </c>
      <c r="B27" s="16" t="s">
        <v>59</v>
      </c>
      <c r="C27" s="17">
        <v>1.8970400000000001</v>
      </c>
      <c r="D27" s="17">
        <f t="shared" si="3"/>
        <v>49.762391785189536</v>
      </c>
      <c r="E27" s="17">
        <f t="shared" si="4"/>
        <v>0.94401247712175962</v>
      </c>
      <c r="F27" s="17">
        <f t="shared" si="5"/>
        <v>0.95302752287824044</v>
      </c>
      <c r="G27" s="38"/>
      <c r="H27" s="7"/>
    </row>
    <row r="28" spans="1:8" ht="17.25" customHeight="1" x14ac:dyDescent="0.3">
      <c r="A28" s="37">
        <f t="shared" si="2"/>
        <v>9</v>
      </c>
      <c r="B28" s="16" t="s">
        <v>69</v>
      </c>
      <c r="C28" s="17">
        <v>1.4200699999999999</v>
      </c>
      <c r="D28" s="17">
        <f t="shared" si="3"/>
        <v>49.762391785189536</v>
      </c>
      <c r="E28" s="17">
        <f t="shared" si="4"/>
        <v>0.70666079702394102</v>
      </c>
      <c r="F28" s="17">
        <f t="shared" si="5"/>
        <v>0.71340920297605892</v>
      </c>
      <c r="G28" s="38"/>
      <c r="H28" s="7"/>
    </row>
    <row r="29" spans="1:8" ht="15.6" x14ac:dyDescent="0.3">
      <c r="A29" s="37">
        <f t="shared" si="2"/>
        <v>10</v>
      </c>
      <c r="B29" s="16" t="s">
        <v>62</v>
      </c>
      <c r="C29" s="17">
        <v>39.626950000000001</v>
      </c>
      <c r="D29" s="17">
        <f t="shared" si="3"/>
        <v>49.762391785189536</v>
      </c>
      <c r="E29" s="17">
        <f t="shared" si="4"/>
        <v>19.719318111521165</v>
      </c>
      <c r="F29" s="17">
        <f t="shared" si="5"/>
        <v>19.907631888478836</v>
      </c>
      <c r="G29" s="38"/>
      <c r="H29" s="7"/>
    </row>
    <row r="30" spans="1:8" ht="15.6" x14ac:dyDescent="0.3">
      <c r="A30" s="37">
        <f t="shared" si="2"/>
        <v>11</v>
      </c>
      <c r="B30" s="16" t="s">
        <v>63</v>
      </c>
      <c r="C30" s="17">
        <v>1.2073</v>
      </c>
      <c r="D30" s="17">
        <f t="shared" si="3"/>
        <v>49.762391785189536</v>
      </c>
      <c r="E30" s="17">
        <f t="shared" si="4"/>
        <v>0.6007813560225933</v>
      </c>
      <c r="F30" s="17">
        <f t="shared" si="5"/>
        <v>0.60651864397740674</v>
      </c>
      <c r="G30" s="38"/>
      <c r="H30" s="7"/>
    </row>
    <row r="31" spans="1:8" ht="15.6" x14ac:dyDescent="0.3">
      <c r="A31" s="37">
        <f t="shared" si="2"/>
        <v>12</v>
      </c>
      <c r="B31" s="16" t="s">
        <v>68</v>
      </c>
      <c r="C31" s="39">
        <v>1.0169999999999999</v>
      </c>
      <c r="D31" s="17">
        <f>D23</f>
        <v>49.762391785189536</v>
      </c>
      <c r="E31" s="17">
        <f t="shared" si="4"/>
        <v>0.50608352445537752</v>
      </c>
      <c r="F31" s="17">
        <f t="shared" si="5"/>
        <v>0.51091647554462238</v>
      </c>
      <c r="G31" s="38"/>
      <c r="H31" s="7"/>
    </row>
    <row r="32" spans="1:8" ht="15.6" x14ac:dyDescent="0.3">
      <c r="A32" s="37">
        <f t="shared" si="2"/>
        <v>13</v>
      </c>
      <c r="B32" s="16" t="s">
        <v>14</v>
      </c>
      <c r="C32" s="17">
        <v>27.976800000000001</v>
      </c>
      <c r="D32" s="17">
        <f>D24</f>
        <v>49.762391785189536</v>
      </c>
      <c r="E32" s="17">
        <f t="shared" si="4"/>
        <v>13.921924824958907</v>
      </c>
      <c r="F32" s="17">
        <f t="shared" si="5"/>
        <v>14.054875175041094</v>
      </c>
      <c r="G32" s="38"/>
      <c r="H32" s="7"/>
    </row>
    <row r="33" spans="1:8" ht="15.6" x14ac:dyDescent="0.3">
      <c r="A33" s="37">
        <f t="shared" si="2"/>
        <v>14</v>
      </c>
      <c r="B33" s="16" t="s">
        <v>35</v>
      </c>
      <c r="C33" s="17">
        <f>6.176+4.18154</f>
        <v>10.35754</v>
      </c>
      <c r="D33" s="17">
        <f t="shared" si="3"/>
        <v>49.762391785189536</v>
      </c>
      <c r="E33" s="17">
        <f t="shared" si="4"/>
        <v>5.15415963410772</v>
      </c>
      <c r="F33" s="17">
        <f t="shared" si="5"/>
        <v>5.2033803658922801</v>
      </c>
      <c r="G33" s="38"/>
      <c r="H33" s="7"/>
    </row>
    <row r="34" spans="1:8" ht="15.6" x14ac:dyDescent="0.3">
      <c r="A34" s="37">
        <f t="shared" si="2"/>
        <v>15</v>
      </c>
      <c r="B34" s="16" t="s">
        <v>70</v>
      </c>
      <c r="C34" s="17">
        <v>0.19670000000000001</v>
      </c>
      <c r="D34" s="17">
        <f>D33</f>
        <v>49.762391785189536</v>
      </c>
      <c r="E34" s="17">
        <f t="shared" si="4"/>
        <v>9.7882624641467825E-2</v>
      </c>
      <c r="F34" s="17">
        <f t="shared" si="5"/>
        <v>9.8817375358532189E-2</v>
      </c>
      <c r="G34" s="38"/>
      <c r="H34" s="7"/>
    </row>
    <row r="35" spans="1:8" ht="15.6" x14ac:dyDescent="0.3">
      <c r="A35" s="37">
        <f t="shared" si="2"/>
        <v>16</v>
      </c>
      <c r="B35" s="32" t="s">
        <v>34</v>
      </c>
      <c r="C35" s="40">
        <v>2.84477</v>
      </c>
      <c r="D35" s="17">
        <f>D34</f>
        <v>49.762391785189536</v>
      </c>
      <c r="E35" s="17">
        <f t="shared" si="4"/>
        <v>1.4156255927875363</v>
      </c>
      <c r="F35" s="17">
        <f t="shared" si="5"/>
        <v>1.4291444072124637</v>
      </c>
      <c r="G35" s="41"/>
      <c r="H35" s="7"/>
    </row>
    <row r="36" spans="1:8" ht="15.6" x14ac:dyDescent="0.3">
      <c r="A36" s="37">
        <f t="shared" si="2"/>
        <v>17</v>
      </c>
      <c r="B36" s="32" t="s">
        <v>71</v>
      </c>
      <c r="C36" s="40">
        <v>2.1533699999999998</v>
      </c>
      <c r="D36" s="17">
        <f t="shared" ref="D36:D39" si="6">D35</f>
        <v>49.762391785189536</v>
      </c>
      <c r="E36" s="17">
        <f t="shared" si="4"/>
        <v>1.0715684159847358</v>
      </c>
      <c r="F36" s="17">
        <f t="shared" si="5"/>
        <v>1.0818015840152639</v>
      </c>
      <c r="G36" s="41"/>
      <c r="H36" s="7"/>
    </row>
    <row r="37" spans="1:8" ht="15.6" x14ac:dyDescent="0.3">
      <c r="A37" s="37">
        <f t="shared" si="2"/>
        <v>18</v>
      </c>
      <c r="B37" s="32" t="s">
        <v>19</v>
      </c>
      <c r="C37" s="33">
        <v>1.5</v>
      </c>
      <c r="D37" s="17">
        <f t="shared" si="6"/>
        <v>49.762391785189536</v>
      </c>
      <c r="E37" s="17">
        <f>C37*D37%</f>
        <v>0.74643587677784307</v>
      </c>
      <c r="F37" s="17">
        <f>C37-E37</f>
        <v>0.75356412322215693</v>
      </c>
      <c r="G37" s="41"/>
      <c r="H37" s="7"/>
    </row>
    <row r="38" spans="1:8" ht="15.6" x14ac:dyDescent="0.3">
      <c r="A38" s="16">
        <v>13</v>
      </c>
      <c r="B38" s="16" t="s">
        <v>46</v>
      </c>
      <c r="C38" s="33">
        <v>1.6932799999999999</v>
      </c>
      <c r="D38" s="17">
        <f t="shared" si="6"/>
        <v>49.762391785189536</v>
      </c>
      <c r="E38" s="17">
        <f>C38*D38%</f>
        <v>0.84261662762025735</v>
      </c>
      <c r="F38" s="17">
        <f>C38-E38</f>
        <v>0.85066337237974254</v>
      </c>
      <c r="G38" s="41"/>
      <c r="H38" s="7"/>
    </row>
    <row r="39" spans="1:8" ht="15.6" x14ac:dyDescent="0.3">
      <c r="A39" s="16">
        <v>14</v>
      </c>
      <c r="B39" s="16" t="s">
        <v>57</v>
      </c>
      <c r="C39" s="33">
        <v>0.10833</v>
      </c>
      <c r="D39" s="17">
        <f t="shared" si="6"/>
        <v>49.762391785189536</v>
      </c>
      <c r="E39" s="17">
        <f>C39*D39%</f>
        <v>5.390759902089582E-2</v>
      </c>
      <c r="F39" s="17">
        <f>C39-E39</f>
        <v>5.4422400979104175E-2</v>
      </c>
      <c r="G39" s="41"/>
      <c r="H39" s="7"/>
    </row>
    <row r="40" spans="1:8" ht="16.2" x14ac:dyDescent="0.35">
      <c r="A40" s="76" t="s">
        <v>32</v>
      </c>
      <c r="B40" s="77"/>
      <c r="C40" s="36">
        <f>SUM(C20:C39)</f>
        <v>5254.5267200000008</v>
      </c>
      <c r="D40" s="36"/>
      <c r="E40" s="36">
        <f>SUM(E20:E39)</f>
        <v>2614.7781728638697</v>
      </c>
      <c r="F40" s="36">
        <f>SUM(F20:F39)</f>
        <v>2639.7485471361301</v>
      </c>
      <c r="G40" s="42"/>
      <c r="H40" s="7"/>
    </row>
    <row r="41" spans="1:8" ht="15.6" x14ac:dyDescent="0.3">
      <c r="A41" s="82" t="s">
        <v>30</v>
      </c>
      <c r="B41" s="83"/>
      <c r="C41" s="83"/>
      <c r="D41" s="83"/>
      <c r="E41" s="83"/>
      <c r="F41" s="83"/>
      <c r="G41" s="83"/>
      <c r="H41" s="7"/>
    </row>
    <row r="42" spans="1:8" ht="15.6" x14ac:dyDescent="0.3">
      <c r="A42" s="6">
        <v>1</v>
      </c>
      <c r="B42" s="43" t="s">
        <v>7</v>
      </c>
      <c r="C42" s="24">
        <f t="shared" ref="C42:C46" si="7">E42+F42</f>
        <v>1008.135</v>
      </c>
      <c r="D42" s="24"/>
      <c r="E42" s="24">
        <v>486.84399999999999</v>
      </c>
      <c r="F42" s="24">
        <v>521.29100000000005</v>
      </c>
      <c r="G42" s="10"/>
      <c r="H42" s="7"/>
    </row>
    <row r="43" spans="1:8" ht="15.6" x14ac:dyDescent="0.3">
      <c r="A43" s="6">
        <f>A42+1</f>
        <v>2</v>
      </c>
      <c r="B43" s="43" t="s">
        <v>8</v>
      </c>
      <c r="C43" s="24">
        <f t="shared" si="7"/>
        <v>221.78970000000001</v>
      </c>
      <c r="D43" s="24"/>
      <c r="E43" s="24">
        <f>E42*22%</f>
        <v>107.10567999999999</v>
      </c>
      <c r="F43" s="24">
        <f>F42*22%</f>
        <v>114.68402000000002</v>
      </c>
      <c r="G43" s="10"/>
      <c r="H43" s="7"/>
    </row>
    <row r="44" spans="1:8" ht="15.6" x14ac:dyDescent="0.3">
      <c r="A44" s="6">
        <f t="shared" ref="A44:A53" si="8">A43+1</f>
        <v>3</v>
      </c>
      <c r="B44" s="16" t="s">
        <v>55</v>
      </c>
      <c r="C44" s="24">
        <f t="shared" si="7"/>
        <v>8.5366800000000005</v>
      </c>
      <c r="D44" s="24"/>
      <c r="E44" s="24">
        <v>2.8455599999999999</v>
      </c>
      <c r="F44" s="24">
        <v>5.6911199999999997</v>
      </c>
      <c r="G44" s="10"/>
      <c r="H44" s="7"/>
    </row>
    <row r="45" spans="1:8" ht="15.6" x14ac:dyDescent="0.3">
      <c r="A45" s="6">
        <f>A44+1</f>
        <v>4</v>
      </c>
      <c r="B45" s="16" t="s">
        <v>14</v>
      </c>
      <c r="C45" s="34">
        <f t="shared" si="7"/>
        <v>100.87019000000001</v>
      </c>
      <c r="D45" s="24"/>
      <c r="E45" s="24">
        <v>42.930050000000001</v>
      </c>
      <c r="F45" s="24">
        <v>57.94014</v>
      </c>
      <c r="G45" s="10"/>
      <c r="H45" s="7"/>
    </row>
    <row r="46" spans="1:8" ht="15.6" x14ac:dyDescent="0.3">
      <c r="A46" s="6">
        <f t="shared" ref="A46:A47" si="9">A45+1</f>
        <v>5</v>
      </c>
      <c r="B46" s="16" t="s">
        <v>35</v>
      </c>
      <c r="C46" s="24">
        <f t="shared" si="7"/>
        <v>34.555099999999996</v>
      </c>
      <c r="D46" s="24"/>
      <c r="E46" s="24">
        <f>7.04+5.11078</f>
        <v>12.150780000000001</v>
      </c>
      <c r="F46" s="24">
        <f>9.29232+13.112</f>
        <v>22.404319999999998</v>
      </c>
      <c r="G46" s="10"/>
      <c r="H46" s="7"/>
    </row>
    <row r="47" spans="1:8" ht="15.6" x14ac:dyDescent="0.3">
      <c r="A47" s="6">
        <f t="shared" si="9"/>
        <v>6</v>
      </c>
      <c r="B47" s="16" t="s">
        <v>56</v>
      </c>
      <c r="C47" s="34">
        <f>E47+F47</f>
        <v>1.2866499999999998</v>
      </c>
      <c r="D47" s="24"/>
      <c r="E47" s="24">
        <v>0.68528999999999995</v>
      </c>
      <c r="F47" s="24">
        <v>0.60136000000000001</v>
      </c>
      <c r="G47" s="10"/>
      <c r="H47" s="7"/>
    </row>
    <row r="48" spans="1:8" ht="15.6" x14ac:dyDescent="0.3">
      <c r="A48" s="6">
        <f t="shared" si="8"/>
        <v>7</v>
      </c>
      <c r="B48" s="16" t="s">
        <v>15</v>
      </c>
      <c r="C48" s="34">
        <v>36.660890000000002</v>
      </c>
      <c r="D48" s="24"/>
      <c r="E48" s="24">
        <f>C48</f>
        <v>36.660890000000002</v>
      </c>
      <c r="F48" s="24">
        <v>0</v>
      </c>
      <c r="G48" s="10"/>
      <c r="H48" s="7"/>
    </row>
    <row r="49" spans="1:9" ht="15.6" x14ac:dyDescent="0.3">
      <c r="A49" s="6">
        <f t="shared" si="8"/>
        <v>8</v>
      </c>
      <c r="B49" s="16" t="s">
        <v>16</v>
      </c>
      <c r="C49" s="44">
        <f>F49</f>
        <v>48.033140000000003</v>
      </c>
      <c r="D49" s="17"/>
      <c r="E49" s="24">
        <v>0</v>
      </c>
      <c r="F49" s="24">
        <v>48.033140000000003</v>
      </c>
      <c r="G49" s="10"/>
      <c r="H49" s="7"/>
    </row>
    <row r="50" spans="1:9" ht="15.6" x14ac:dyDescent="0.3">
      <c r="A50" s="6">
        <f t="shared" si="8"/>
        <v>9</v>
      </c>
      <c r="B50" s="16" t="s">
        <v>17</v>
      </c>
      <c r="C50" s="34">
        <v>887.20779000000005</v>
      </c>
      <c r="D50" s="17"/>
      <c r="E50" s="24">
        <f>C50</f>
        <v>887.20779000000005</v>
      </c>
      <c r="F50" s="24">
        <v>0</v>
      </c>
      <c r="G50" s="10"/>
      <c r="H50" s="7"/>
    </row>
    <row r="51" spans="1:9" ht="15.6" x14ac:dyDescent="0.3">
      <c r="A51" s="6">
        <f t="shared" si="8"/>
        <v>10</v>
      </c>
      <c r="B51" s="16" t="s">
        <v>72</v>
      </c>
      <c r="C51" s="34">
        <v>0.77698</v>
      </c>
      <c r="D51" s="24"/>
      <c r="E51" s="24">
        <v>0</v>
      </c>
      <c r="F51" s="24">
        <f>C51</f>
        <v>0.77698</v>
      </c>
      <c r="G51" s="10"/>
      <c r="H51" s="7"/>
    </row>
    <row r="52" spans="1:9" ht="15.6" x14ac:dyDescent="0.3">
      <c r="A52" s="6">
        <f t="shared" si="8"/>
        <v>11</v>
      </c>
      <c r="B52" s="16" t="s">
        <v>47</v>
      </c>
      <c r="C52" s="34">
        <f>F52+E52</f>
        <v>114.59855</v>
      </c>
      <c r="D52" s="24"/>
      <c r="E52" s="24">
        <v>21.66161</v>
      </c>
      <c r="F52" s="24">
        <v>92.936940000000007</v>
      </c>
      <c r="G52" s="10"/>
      <c r="H52" s="7"/>
    </row>
    <row r="53" spans="1:9" ht="15.6" x14ac:dyDescent="0.3">
      <c r="A53" s="6">
        <f t="shared" si="8"/>
        <v>12</v>
      </c>
      <c r="B53" s="16" t="s">
        <v>66</v>
      </c>
      <c r="C53" s="34">
        <f t="shared" ref="C53" si="10">F53+E53</f>
        <v>60.350999999999999</v>
      </c>
      <c r="D53" s="17"/>
      <c r="E53" s="24">
        <f>58.326+2.025</f>
        <v>60.350999999999999</v>
      </c>
      <c r="F53" s="24">
        <v>0</v>
      </c>
      <c r="G53" s="10"/>
      <c r="H53" s="7"/>
    </row>
    <row r="54" spans="1:9" ht="16.2" x14ac:dyDescent="0.35">
      <c r="A54" s="84" t="s">
        <v>31</v>
      </c>
      <c r="B54" s="85"/>
      <c r="C54" s="3">
        <f>SUM(C42:C53)</f>
        <v>2522.8016700000007</v>
      </c>
      <c r="D54" s="3"/>
      <c r="E54" s="3">
        <f>SUM(E42:E53)</f>
        <v>1658.4426500000004</v>
      </c>
      <c r="F54" s="3">
        <f>SUM(F42:F53)</f>
        <v>864.3590200000001</v>
      </c>
      <c r="G54" s="11"/>
      <c r="H54" s="7"/>
    </row>
    <row r="55" spans="1:9" ht="16.2" x14ac:dyDescent="0.35">
      <c r="A55" s="84" t="s">
        <v>33</v>
      </c>
      <c r="B55" s="85"/>
      <c r="C55" s="3">
        <f>C40+C54</f>
        <v>7777.3283900000015</v>
      </c>
      <c r="D55" s="3"/>
      <c r="E55" s="3">
        <f>E40+E54</f>
        <v>4273.2208228638701</v>
      </c>
      <c r="F55" s="3">
        <f>F40+F54</f>
        <v>3504.1075671361305</v>
      </c>
      <c r="G55" s="10"/>
      <c r="H55" s="7"/>
    </row>
    <row r="56" spans="1:9" ht="15.6" x14ac:dyDescent="0.3">
      <c r="A56" s="82" t="s">
        <v>5</v>
      </c>
      <c r="B56" s="86"/>
      <c r="C56" s="5">
        <f>C55+C17</f>
        <v>35173.906429999995</v>
      </c>
      <c r="D56" s="5">
        <f>E56/C56%</f>
        <v>50.908230390899661</v>
      </c>
      <c r="E56" s="5">
        <f>E55+E17</f>
        <v>17906.413322863868</v>
      </c>
      <c r="F56" s="5">
        <f>F55+F17</f>
        <v>17267.493107136132</v>
      </c>
      <c r="G56" s="12"/>
      <c r="H56" s="7"/>
    </row>
    <row r="57" spans="1:9" ht="15.6" x14ac:dyDescent="0.3">
      <c r="A57" s="87" t="s">
        <v>12</v>
      </c>
      <c r="B57" s="88"/>
      <c r="C57" s="88"/>
      <c r="D57" s="88"/>
      <c r="E57" s="88"/>
      <c r="F57" s="88"/>
      <c r="G57" s="88"/>
      <c r="H57" s="7"/>
    </row>
    <row r="58" spans="1:9" ht="15.6" x14ac:dyDescent="0.3">
      <c r="A58" s="16">
        <v>1</v>
      </c>
      <c r="B58" s="16" t="s">
        <v>7</v>
      </c>
      <c r="C58" s="17">
        <v>3333.5230000000001</v>
      </c>
      <c r="D58" s="17">
        <f>D56</f>
        <v>50.908230390899661</v>
      </c>
      <c r="E58" s="17">
        <f t="shared" ref="E58:E81" si="11">C58*D58%</f>
        <v>1697.03756897363</v>
      </c>
      <c r="F58" s="17">
        <f t="shared" ref="F58:F81" si="12">C58-E58</f>
        <v>1636.4854310263702</v>
      </c>
      <c r="G58" s="8"/>
      <c r="H58" s="7"/>
      <c r="I58" s="55"/>
    </row>
    <row r="59" spans="1:9" ht="15.6" x14ac:dyDescent="0.3">
      <c r="A59" s="16">
        <f>A58+1</f>
        <v>2</v>
      </c>
      <c r="B59" s="16" t="s">
        <v>8</v>
      </c>
      <c r="C59" s="17">
        <f>C58*22%</f>
        <v>733.37506000000008</v>
      </c>
      <c r="D59" s="17">
        <f>D58</f>
        <v>50.908230390899661</v>
      </c>
      <c r="E59" s="17">
        <f t="shared" si="11"/>
        <v>373.34826517419862</v>
      </c>
      <c r="F59" s="17">
        <f t="shared" si="12"/>
        <v>360.02679482580146</v>
      </c>
      <c r="G59" s="8"/>
      <c r="H59" s="7"/>
    </row>
    <row r="60" spans="1:9" ht="15.6" x14ac:dyDescent="0.3">
      <c r="A60" s="16">
        <f t="shared" ref="A60:A81" si="13">A59+1</f>
        <v>3</v>
      </c>
      <c r="B60" s="16" t="s">
        <v>10</v>
      </c>
      <c r="C60" s="17">
        <v>2.5497700000000001</v>
      </c>
      <c r="D60" s="17">
        <f>D59</f>
        <v>50.908230390899661</v>
      </c>
      <c r="E60" s="17">
        <f t="shared" si="11"/>
        <v>1.2980427860380421</v>
      </c>
      <c r="F60" s="17">
        <f t="shared" si="12"/>
        <v>1.251727213961958</v>
      </c>
      <c r="G60" s="8"/>
      <c r="H60" s="7"/>
    </row>
    <row r="61" spans="1:9" ht="15.6" x14ac:dyDescent="0.3">
      <c r="A61" s="16">
        <f t="shared" si="13"/>
        <v>4</v>
      </c>
      <c r="B61" s="16" t="s">
        <v>61</v>
      </c>
      <c r="C61" s="17">
        <f>1.50268+1.704</f>
        <v>3.20668</v>
      </c>
      <c r="D61" s="17">
        <f>D60</f>
        <v>50.908230390899661</v>
      </c>
      <c r="E61" s="17">
        <f t="shared" si="11"/>
        <v>1.632464042298901</v>
      </c>
      <c r="F61" s="17">
        <f t="shared" si="12"/>
        <v>1.574215957701099</v>
      </c>
      <c r="G61" s="8"/>
      <c r="H61" s="7"/>
    </row>
    <row r="62" spans="1:9" ht="15.6" x14ac:dyDescent="0.3">
      <c r="A62" s="16">
        <f t="shared" si="13"/>
        <v>5</v>
      </c>
      <c r="B62" s="16" t="s">
        <v>65</v>
      </c>
      <c r="C62" s="17">
        <v>0.43198999999999999</v>
      </c>
      <c r="D62" s="17">
        <f>D61</f>
        <v>50.908230390899661</v>
      </c>
      <c r="E62" s="17">
        <f t="shared" si="11"/>
        <v>0.21991846446564742</v>
      </c>
      <c r="F62" s="17">
        <f t="shared" si="12"/>
        <v>0.21207153553435257</v>
      </c>
      <c r="G62" s="8"/>
      <c r="H62" s="7"/>
    </row>
    <row r="63" spans="1:9" ht="15.6" x14ac:dyDescent="0.3">
      <c r="A63" s="16">
        <f t="shared" si="13"/>
        <v>6</v>
      </c>
      <c r="B63" s="16" t="s">
        <v>64</v>
      </c>
      <c r="C63" s="17">
        <v>64.970190000000002</v>
      </c>
      <c r="D63" s="17">
        <f>D62</f>
        <v>50.908230390899661</v>
      </c>
      <c r="E63" s="17">
        <f>C63*D63%</f>
        <v>33.075174010605252</v>
      </c>
      <c r="F63" s="17">
        <f t="shared" si="12"/>
        <v>31.89501598939475</v>
      </c>
      <c r="G63" s="8"/>
      <c r="H63" s="7"/>
    </row>
    <row r="64" spans="1:9" ht="15.6" x14ac:dyDescent="0.3">
      <c r="A64" s="16">
        <f t="shared" si="13"/>
        <v>7</v>
      </c>
      <c r="B64" s="16" t="s">
        <v>63</v>
      </c>
      <c r="C64" s="17">
        <v>2.0794000000000001</v>
      </c>
      <c r="D64" s="17">
        <f t="shared" ref="D64" si="14">D62</f>
        <v>50.908230390899661</v>
      </c>
      <c r="E64" s="17">
        <f t="shared" si="11"/>
        <v>1.0585857427483676</v>
      </c>
      <c r="F64" s="17">
        <f t="shared" si="12"/>
        <v>1.0208142572516326</v>
      </c>
      <c r="G64" s="8"/>
      <c r="H64" s="7"/>
    </row>
    <row r="65" spans="1:8" ht="15.6" x14ac:dyDescent="0.3">
      <c r="A65" s="16">
        <f t="shared" si="13"/>
        <v>8</v>
      </c>
      <c r="B65" s="16" t="s">
        <v>11</v>
      </c>
      <c r="C65" s="17">
        <v>40.536000000000001</v>
      </c>
      <c r="D65" s="17">
        <f>D59</f>
        <v>50.908230390899661</v>
      </c>
      <c r="E65" s="17">
        <f t="shared" si="11"/>
        <v>20.636160271255086</v>
      </c>
      <c r="F65" s="17">
        <f t="shared" si="12"/>
        <v>19.899839728744915</v>
      </c>
      <c r="G65" s="8"/>
      <c r="H65" s="7"/>
    </row>
    <row r="66" spans="1:8" ht="15.6" x14ac:dyDescent="0.3">
      <c r="A66" s="16">
        <f t="shared" si="13"/>
        <v>9</v>
      </c>
      <c r="B66" s="16" t="s">
        <v>13</v>
      </c>
      <c r="C66" s="17">
        <v>61.331809999999997</v>
      </c>
      <c r="D66" s="17">
        <f>D60</f>
        <v>50.908230390899661</v>
      </c>
      <c r="E66" s="17">
        <f t="shared" si="11"/>
        <v>31.222939137708831</v>
      </c>
      <c r="F66" s="17">
        <f t="shared" si="12"/>
        <v>30.108870862291166</v>
      </c>
      <c r="G66" s="8"/>
      <c r="H66" s="7"/>
    </row>
    <row r="67" spans="1:8" ht="15.6" x14ac:dyDescent="0.3">
      <c r="A67" s="16">
        <f t="shared" si="13"/>
        <v>10</v>
      </c>
      <c r="B67" s="16" t="s">
        <v>19</v>
      </c>
      <c r="C67" s="17">
        <v>2.1</v>
      </c>
      <c r="D67" s="17">
        <f t="shared" ref="D67:D69" si="15">D65</f>
        <v>50.908230390899661</v>
      </c>
      <c r="E67" s="17">
        <f t="shared" si="11"/>
        <v>1.0690728382088928</v>
      </c>
      <c r="F67" s="17">
        <f t="shared" si="12"/>
        <v>1.0309271617911073</v>
      </c>
      <c r="G67" s="8"/>
      <c r="H67" s="7"/>
    </row>
    <row r="68" spans="1:8" ht="15.6" x14ac:dyDescent="0.3">
      <c r="A68" s="16">
        <f t="shared" si="13"/>
        <v>11</v>
      </c>
      <c r="B68" s="16" t="s">
        <v>70</v>
      </c>
      <c r="C68" s="17">
        <v>9.9971999999999994</v>
      </c>
      <c r="D68" s="17">
        <f t="shared" si="15"/>
        <v>50.908230390899661</v>
      </c>
      <c r="E68" s="17">
        <f t="shared" si="11"/>
        <v>5.08939760863902</v>
      </c>
      <c r="F68" s="17">
        <f t="shared" si="12"/>
        <v>4.9078023913609794</v>
      </c>
      <c r="G68" s="8"/>
      <c r="H68" s="7"/>
    </row>
    <row r="69" spans="1:8" ht="15.6" x14ac:dyDescent="0.3">
      <c r="A69" s="16">
        <f t="shared" si="13"/>
        <v>12</v>
      </c>
      <c r="B69" s="16" t="s">
        <v>20</v>
      </c>
      <c r="C69" s="17">
        <v>2.8455599999999999</v>
      </c>
      <c r="D69" s="17">
        <f t="shared" si="15"/>
        <v>50.908230390899661</v>
      </c>
      <c r="E69" s="17">
        <f t="shared" si="11"/>
        <v>1.4486242407112842</v>
      </c>
      <c r="F69" s="17">
        <f t="shared" si="12"/>
        <v>1.3969357592887157</v>
      </c>
      <c r="G69" s="8"/>
      <c r="H69" s="7"/>
    </row>
    <row r="70" spans="1:8" ht="15.6" x14ac:dyDescent="0.3">
      <c r="A70" s="16">
        <f>A69+1</f>
        <v>13</v>
      </c>
      <c r="B70" s="16" t="s">
        <v>35</v>
      </c>
      <c r="C70" s="17">
        <v>0</v>
      </c>
      <c r="D70" s="17">
        <f>D69</f>
        <v>50.908230390899661</v>
      </c>
      <c r="E70" s="17">
        <f t="shared" si="11"/>
        <v>0</v>
      </c>
      <c r="F70" s="17">
        <f t="shared" si="12"/>
        <v>0</v>
      </c>
      <c r="G70" s="8"/>
      <c r="H70" s="7"/>
    </row>
    <row r="71" spans="1:8" ht="15.6" x14ac:dyDescent="0.3">
      <c r="A71" s="16">
        <f t="shared" si="13"/>
        <v>14</v>
      </c>
      <c r="B71" s="16" t="s">
        <v>14</v>
      </c>
      <c r="C71" s="17">
        <v>3.1250399999999998</v>
      </c>
      <c r="D71" s="17">
        <f t="shared" ref="D71:D81" si="16">D70</f>
        <v>50.908230390899661</v>
      </c>
      <c r="E71" s="17">
        <f t="shared" si="11"/>
        <v>1.5909025630077704</v>
      </c>
      <c r="F71" s="17">
        <f t="shared" si="12"/>
        <v>1.5341374369922294</v>
      </c>
      <c r="G71" s="8"/>
      <c r="H71" s="7"/>
    </row>
    <row r="72" spans="1:8" ht="15.6" x14ac:dyDescent="0.3">
      <c r="A72" s="16">
        <f t="shared" si="13"/>
        <v>15</v>
      </c>
      <c r="B72" s="16" t="s">
        <v>85</v>
      </c>
      <c r="C72" s="17">
        <v>6.1859999999999999</v>
      </c>
      <c r="D72" s="17">
        <f t="shared" si="16"/>
        <v>50.908230390899661</v>
      </c>
      <c r="E72" s="17">
        <f t="shared" si="11"/>
        <v>3.1491831319810526</v>
      </c>
      <c r="F72" s="17">
        <f t="shared" si="12"/>
        <v>3.0368168680189473</v>
      </c>
      <c r="G72" s="8"/>
      <c r="H72" s="7"/>
    </row>
    <row r="73" spans="1:8" ht="15.6" x14ac:dyDescent="0.3">
      <c r="A73" s="16">
        <f t="shared" si="13"/>
        <v>16</v>
      </c>
      <c r="B73" s="16" t="s">
        <v>42</v>
      </c>
      <c r="C73" s="17">
        <v>140.16475</v>
      </c>
      <c r="D73" s="17">
        <f t="shared" si="16"/>
        <v>50.908230390899661</v>
      </c>
      <c r="E73" s="17">
        <f t="shared" si="11"/>
        <v>71.355393856828528</v>
      </c>
      <c r="F73" s="17">
        <f t="shared" si="12"/>
        <v>68.80935614317147</v>
      </c>
      <c r="G73" s="8"/>
      <c r="H73" s="7"/>
    </row>
    <row r="74" spans="1:8" ht="15.6" x14ac:dyDescent="0.3">
      <c r="A74" s="16">
        <f t="shared" si="13"/>
        <v>17</v>
      </c>
      <c r="B74" s="16" t="s">
        <v>43</v>
      </c>
      <c r="C74" s="17">
        <v>24.05686</v>
      </c>
      <c r="D74" s="17">
        <f t="shared" si="16"/>
        <v>50.908230390899661</v>
      </c>
      <c r="E74" s="17">
        <f t="shared" si="11"/>
        <v>12.246921713616183</v>
      </c>
      <c r="F74" s="17">
        <f t="shared" si="12"/>
        <v>11.809938286383817</v>
      </c>
      <c r="G74" s="8"/>
      <c r="H74" s="7"/>
    </row>
    <row r="75" spans="1:8" ht="15.6" x14ac:dyDescent="0.3">
      <c r="A75" s="16">
        <f t="shared" si="13"/>
        <v>18</v>
      </c>
      <c r="B75" s="16" t="s">
        <v>18</v>
      </c>
      <c r="C75" s="17">
        <v>1.67713</v>
      </c>
      <c r="D75" s="17">
        <f t="shared" si="16"/>
        <v>50.908230390899661</v>
      </c>
      <c r="E75" s="17">
        <f t="shared" si="11"/>
        <v>0.85379720435489537</v>
      </c>
      <c r="F75" s="17">
        <f t="shared" si="12"/>
        <v>0.82333279564510464</v>
      </c>
      <c r="G75" s="8"/>
      <c r="H75" s="7"/>
    </row>
    <row r="76" spans="1:8" ht="15.6" x14ac:dyDescent="0.3">
      <c r="A76" s="16">
        <f t="shared" si="13"/>
        <v>19</v>
      </c>
      <c r="B76" s="16" t="s">
        <v>73</v>
      </c>
      <c r="C76" s="17">
        <v>8.0380500000000001</v>
      </c>
      <c r="D76" s="17">
        <f t="shared" si="16"/>
        <v>50.908230390899661</v>
      </c>
      <c r="E76" s="17">
        <f t="shared" si="11"/>
        <v>4.0920290129357095</v>
      </c>
      <c r="F76" s="17">
        <f t="shared" si="12"/>
        <v>3.9460209870642906</v>
      </c>
      <c r="G76" s="8"/>
      <c r="H76" s="7"/>
    </row>
    <row r="77" spans="1:8" ht="15.6" x14ac:dyDescent="0.3">
      <c r="A77" s="16">
        <f t="shared" si="13"/>
        <v>20</v>
      </c>
      <c r="B77" s="16" t="s">
        <v>83</v>
      </c>
      <c r="C77" s="17">
        <v>1.1040000000000001</v>
      </c>
      <c r="D77" s="17">
        <f t="shared" si="16"/>
        <v>50.908230390899661</v>
      </c>
      <c r="E77" s="17">
        <f t="shared" si="11"/>
        <v>0.56202686351553222</v>
      </c>
      <c r="F77" s="17">
        <f t="shared" si="12"/>
        <v>0.54197313648446788</v>
      </c>
      <c r="G77" s="8"/>
      <c r="H77" s="7"/>
    </row>
    <row r="78" spans="1:8" ht="15.6" x14ac:dyDescent="0.3">
      <c r="A78" s="16">
        <f t="shared" si="13"/>
        <v>21</v>
      </c>
      <c r="B78" s="16" t="s">
        <v>57</v>
      </c>
      <c r="C78" s="17">
        <v>0.23502000000000001</v>
      </c>
      <c r="D78" s="17">
        <f t="shared" si="16"/>
        <v>50.908230390899661</v>
      </c>
      <c r="E78" s="17">
        <f t="shared" si="11"/>
        <v>0.11964452306469238</v>
      </c>
      <c r="F78" s="17">
        <f t="shared" si="12"/>
        <v>0.11537547693530763</v>
      </c>
      <c r="G78" s="8"/>
      <c r="H78" s="7"/>
    </row>
    <row r="79" spans="1:8" ht="15.6" x14ac:dyDescent="0.3">
      <c r="A79" s="16">
        <f t="shared" si="13"/>
        <v>22</v>
      </c>
      <c r="B79" s="16" t="s">
        <v>44</v>
      </c>
      <c r="C79" s="17">
        <v>2.96</v>
      </c>
      <c r="D79" s="17">
        <f t="shared" si="16"/>
        <v>50.908230390899661</v>
      </c>
      <c r="E79" s="17">
        <f t="shared" si="11"/>
        <v>1.5068836195706299</v>
      </c>
      <c r="F79" s="17">
        <f t="shared" si="12"/>
        <v>1.4531163804293701</v>
      </c>
      <c r="G79" s="8"/>
      <c r="H79" s="7"/>
    </row>
    <row r="80" spans="1:8" ht="15.6" x14ac:dyDescent="0.3">
      <c r="A80" s="16">
        <f t="shared" si="13"/>
        <v>23</v>
      </c>
      <c r="B80" s="16" t="s">
        <v>45</v>
      </c>
      <c r="C80" s="17">
        <v>5.9054099999999998</v>
      </c>
      <c r="D80" s="17">
        <f t="shared" si="16"/>
        <v>50.908230390899661</v>
      </c>
      <c r="E80" s="17">
        <f t="shared" si="11"/>
        <v>3.0063397283272271</v>
      </c>
      <c r="F80" s="17">
        <f t="shared" si="12"/>
        <v>2.8990702716727728</v>
      </c>
      <c r="G80" s="8"/>
      <c r="H80" s="7"/>
    </row>
    <row r="81" spans="1:10" ht="15.6" x14ac:dyDescent="0.3">
      <c r="A81" s="16">
        <f t="shared" si="13"/>
        <v>24</v>
      </c>
      <c r="B81" s="16" t="s">
        <v>46</v>
      </c>
      <c r="C81" s="17">
        <v>7.95</v>
      </c>
      <c r="D81" s="17">
        <f t="shared" si="16"/>
        <v>50.908230390899661</v>
      </c>
      <c r="E81" s="17">
        <f t="shared" si="11"/>
        <v>4.047204316076523</v>
      </c>
      <c r="F81" s="2">
        <f t="shared" si="12"/>
        <v>3.9027956839234772</v>
      </c>
      <c r="G81" s="8"/>
      <c r="H81" s="7"/>
    </row>
    <row r="82" spans="1:10" ht="16.2" x14ac:dyDescent="0.35">
      <c r="A82" s="89" t="s">
        <v>26</v>
      </c>
      <c r="B82" s="77"/>
      <c r="C82" s="36">
        <f>SUM(C58:C81)</f>
        <v>4458.3489199999995</v>
      </c>
      <c r="D82" s="36"/>
      <c r="E82" s="36">
        <f>SUM(E58:E81)</f>
        <v>2269.6665398237856</v>
      </c>
      <c r="F82" s="3">
        <f>SUM(F58:F81)</f>
        <v>2188.6823801762143</v>
      </c>
      <c r="G82" s="9"/>
      <c r="H82" s="7"/>
    </row>
    <row r="83" spans="1:10" ht="15.6" x14ac:dyDescent="0.3">
      <c r="A83" s="90" t="s">
        <v>21</v>
      </c>
      <c r="B83" s="91"/>
      <c r="C83" s="91"/>
      <c r="D83" s="91"/>
      <c r="E83" s="91"/>
      <c r="F83" s="91"/>
      <c r="G83" s="91"/>
      <c r="H83" s="7"/>
    </row>
    <row r="84" spans="1:10" ht="15.6" hidden="1" x14ac:dyDescent="0.3">
      <c r="A84" s="1">
        <v>1</v>
      </c>
      <c r="B84" s="1"/>
      <c r="C84" s="2"/>
      <c r="D84" s="2"/>
      <c r="E84" s="2">
        <f>C84*D84%</f>
        <v>0</v>
      </c>
      <c r="F84" s="2">
        <f>C84-E84</f>
        <v>0</v>
      </c>
      <c r="G84" s="8"/>
      <c r="H84" s="7"/>
    </row>
    <row r="85" spans="1:10" ht="31.2" x14ac:dyDescent="0.3">
      <c r="A85" s="1">
        <f>A84+1</f>
        <v>2</v>
      </c>
      <c r="B85" s="14" t="s">
        <v>39</v>
      </c>
      <c r="C85" s="2">
        <f>E85+F85</f>
        <v>288.15800000000002</v>
      </c>
      <c r="D85" s="2"/>
      <c r="E85" s="2">
        <v>155.13499999999999</v>
      </c>
      <c r="F85" s="2">
        <v>133.023</v>
      </c>
      <c r="G85" s="8"/>
      <c r="H85" s="7"/>
    </row>
    <row r="86" spans="1:10" ht="0.75" customHeight="1" x14ac:dyDescent="0.3">
      <c r="A86" s="1">
        <f>A85+1</f>
        <v>3</v>
      </c>
      <c r="B86" s="1"/>
      <c r="C86" s="2"/>
      <c r="D86" s="2"/>
      <c r="E86" s="2">
        <v>0</v>
      </c>
      <c r="F86" s="2">
        <v>0</v>
      </c>
      <c r="G86" s="8"/>
      <c r="H86" s="7"/>
    </row>
    <row r="87" spans="1:10" ht="16.8" thickBot="1" x14ac:dyDescent="0.4">
      <c r="A87" s="92" t="s">
        <v>27</v>
      </c>
      <c r="B87" s="93"/>
      <c r="C87" s="4">
        <f>SUM(C84:C86)</f>
        <v>288.15800000000002</v>
      </c>
      <c r="D87" s="4"/>
      <c r="E87" s="4">
        <f>SUM(E84:E86)</f>
        <v>155.13499999999999</v>
      </c>
      <c r="F87" s="4">
        <f>SUM(F84:F86)</f>
        <v>133.023</v>
      </c>
      <c r="G87" s="13"/>
      <c r="H87" s="7"/>
    </row>
    <row r="88" spans="1:10" ht="17.399999999999999" x14ac:dyDescent="0.3">
      <c r="A88" s="94" t="s">
        <v>22</v>
      </c>
      <c r="B88" s="95"/>
      <c r="C88" s="18">
        <f>C82+C54+C40+C17+C87</f>
        <v>39920.413350000003</v>
      </c>
      <c r="D88" s="18"/>
      <c r="E88" s="18">
        <f>E17+E40+E54+E82+E87</f>
        <v>20331.214862687651</v>
      </c>
      <c r="F88" s="18">
        <f>F82+F54+F40+F17+F87</f>
        <v>19589.198487312347</v>
      </c>
      <c r="G88" s="19"/>
      <c r="H88" s="7"/>
    </row>
    <row r="89" spans="1:10" ht="17.399999999999999" x14ac:dyDescent="0.3">
      <c r="A89" s="96" t="s">
        <v>40</v>
      </c>
      <c r="B89" s="97"/>
      <c r="C89" s="20"/>
      <c r="D89" s="20"/>
      <c r="E89" s="20">
        <f>E88/E94</f>
        <v>24.970390807292603</v>
      </c>
      <c r="F89" s="20">
        <f>F88/F94</f>
        <v>49.088211158691436</v>
      </c>
      <c r="G89" s="21"/>
      <c r="H89" s="7"/>
    </row>
    <row r="90" spans="1:10" ht="17.399999999999999" x14ac:dyDescent="0.3">
      <c r="A90" s="22"/>
      <c r="B90" s="23" t="s">
        <v>67</v>
      </c>
      <c r="C90" s="20">
        <f>E90+F90</f>
        <v>833.40826700000002</v>
      </c>
      <c r="D90" s="20"/>
      <c r="E90" s="20">
        <f>E88*2%+25</f>
        <v>431.62429725375301</v>
      </c>
      <c r="F90" s="20">
        <f>F88*2%+10</f>
        <v>401.78396974624695</v>
      </c>
      <c r="G90" s="21"/>
      <c r="H90" s="7"/>
      <c r="I90" s="55"/>
      <c r="J90" s="55"/>
    </row>
    <row r="91" spans="1:10" ht="17.399999999999999" x14ac:dyDescent="0.3">
      <c r="A91" s="22"/>
      <c r="B91" s="23" t="s">
        <v>36</v>
      </c>
      <c r="C91" s="20">
        <f>C88+C90</f>
        <v>40753.821617000001</v>
      </c>
      <c r="D91" s="20"/>
      <c r="E91" s="20">
        <f>E88+E90</f>
        <v>20762.839159941406</v>
      </c>
      <c r="F91" s="20">
        <f>F88+F90</f>
        <v>19990.982457058595</v>
      </c>
      <c r="G91" s="21"/>
      <c r="H91" s="7"/>
    </row>
    <row r="92" spans="1:10" ht="17.399999999999999" hidden="1" x14ac:dyDescent="0.3">
      <c r="A92" s="22"/>
      <c r="B92" s="23" t="s">
        <v>37</v>
      </c>
      <c r="C92" s="20"/>
      <c r="D92" s="20"/>
      <c r="E92" s="20">
        <f>E91/E94</f>
        <v>25.500503122623503</v>
      </c>
      <c r="F92" s="20">
        <f>F91/F94</f>
        <v>50.095034197411238</v>
      </c>
      <c r="G92" s="21"/>
      <c r="H92" s="7"/>
    </row>
    <row r="93" spans="1:10" ht="17.399999999999999" hidden="1" x14ac:dyDescent="0.3">
      <c r="A93" s="22"/>
      <c r="B93" s="23" t="s">
        <v>38</v>
      </c>
      <c r="C93" s="20"/>
      <c r="D93" s="20"/>
      <c r="E93" s="20">
        <f>E92*1.2</f>
        <v>30.600603747148202</v>
      </c>
      <c r="F93" s="20">
        <f>F92*1.2</f>
        <v>60.114041036893482</v>
      </c>
      <c r="G93" s="21"/>
      <c r="H93" s="7"/>
    </row>
    <row r="94" spans="1:10" ht="17.399999999999999" x14ac:dyDescent="0.3">
      <c r="A94" s="80" t="s">
        <v>23</v>
      </c>
      <c r="B94" s="81"/>
      <c r="C94" s="27"/>
      <c r="D94" s="27"/>
      <c r="E94" s="28">
        <v>814.21292200000005</v>
      </c>
      <c r="F94" s="28">
        <v>399.06115999999997</v>
      </c>
      <c r="G94" s="29"/>
      <c r="H94" s="7"/>
    </row>
    <row r="95" spans="1:10" ht="33.75" customHeight="1" x14ac:dyDescent="0.3">
      <c r="A95" s="101" t="s">
        <v>78</v>
      </c>
      <c r="B95" s="102"/>
      <c r="C95" s="48"/>
      <c r="D95" s="49"/>
      <c r="E95" s="61">
        <f>E91/E94</f>
        <v>25.500503122623503</v>
      </c>
      <c r="F95" s="61">
        <f>F91/F94</f>
        <v>50.095034197411238</v>
      </c>
      <c r="G95" s="103">
        <f>E95+F95</f>
        <v>75.595537320034737</v>
      </c>
      <c r="H95" s="104"/>
    </row>
    <row r="96" spans="1:10" ht="33.75" customHeight="1" x14ac:dyDescent="0.3">
      <c r="A96" s="101" t="s">
        <v>80</v>
      </c>
      <c r="B96" s="102"/>
      <c r="C96" s="48"/>
      <c r="D96" s="49"/>
      <c r="E96" s="61">
        <f>E95*20%</f>
        <v>5.1001006245247007</v>
      </c>
      <c r="F96" s="61">
        <f>F95*20%</f>
        <v>10.019006839482248</v>
      </c>
      <c r="G96" s="66"/>
      <c r="H96" s="67"/>
    </row>
    <row r="97" spans="1:8" ht="39" customHeight="1" x14ac:dyDescent="0.3">
      <c r="A97" s="101" t="s">
        <v>79</v>
      </c>
      <c r="B97" s="102"/>
      <c r="C97" s="59"/>
      <c r="D97" s="60"/>
      <c r="E97" s="61">
        <f>E95*1.2</f>
        <v>30.600603747148202</v>
      </c>
      <c r="F97" s="61">
        <f>F95+F96+0.01</f>
        <v>60.12404103689348</v>
      </c>
      <c r="G97" s="105">
        <f>G95*1.2</f>
        <v>90.714644784041681</v>
      </c>
      <c r="H97" s="106"/>
    </row>
    <row r="98" spans="1:8" ht="15.6" hidden="1" x14ac:dyDescent="0.3">
      <c r="A98" s="45"/>
      <c r="B98" s="45"/>
      <c r="C98" s="25"/>
      <c r="D98" s="45"/>
      <c r="E98" s="25"/>
      <c r="F98" s="25"/>
      <c r="G98" s="26"/>
    </row>
    <row r="99" spans="1:8" ht="15.6" hidden="1" x14ac:dyDescent="0.3">
      <c r="A99" s="45"/>
      <c r="B99" s="45"/>
      <c r="C99" s="25"/>
      <c r="D99" s="45"/>
      <c r="E99" s="25"/>
      <c r="F99" s="25"/>
      <c r="G99" s="26"/>
    </row>
    <row r="100" spans="1:8" ht="15.6" hidden="1" x14ac:dyDescent="0.3">
      <c r="A100" s="45"/>
      <c r="B100" s="45"/>
      <c r="C100" s="25"/>
      <c r="D100" s="45"/>
      <c r="E100" s="25"/>
      <c r="F100" s="25"/>
      <c r="G100" s="26"/>
    </row>
    <row r="101" spans="1:8" ht="15.6" hidden="1" x14ac:dyDescent="0.3">
      <c r="A101" s="45"/>
      <c r="B101" s="45"/>
      <c r="C101" s="25"/>
      <c r="D101" s="45"/>
      <c r="E101" s="25"/>
      <c r="F101" s="25"/>
      <c r="G101" s="26"/>
    </row>
    <row r="102" spans="1:8" ht="15.6" hidden="1" x14ac:dyDescent="0.3">
      <c r="A102" s="45"/>
      <c r="B102" s="45"/>
      <c r="C102" s="25"/>
      <c r="D102" s="45"/>
      <c r="E102" s="25"/>
      <c r="F102" s="25"/>
      <c r="G102" s="26"/>
    </row>
    <row r="103" spans="1:8" ht="15.6" hidden="1" x14ac:dyDescent="0.3">
      <c r="A103" s="45"/>
      <c r="B103" s="45"/>
      <c r="C103" s="25"/>
      <c r="D103" s="45"/>
      <c r="E103" s="25"/>
      <c r="F103" s="25"/>
      <c r="G103" s="26"/>
    </row>
    <row r="104" spans="1:8" ht="2.25" hidden="1" customHeight="1" x14ac:dyDescent="0.3">
      <c r="A104" s="45"/>
      <c r="B104" s="45"/>
      <c r="C104" s="25"/>
      <c r="D104" s="45"/>
      <c r="E104" s="25"/>
      <c r="F104" s="25"/>
      <c r="G104" s="26"/>
    </row>
    <row r="105" spans="1:8" ht="15.6" hidden="1" x14ac:dyDescent="0.3">
      <c r="A105" s="45"/>
      <c r="B105" s="45"/>
      <c r="C105" s="25"/>
      <c r="D105" s="45"/>
      <c r="E105" s="25"/>
      <c r="F105" s="25"/>
      <c r="G105" s="26"/>
    </row>
    <row r="106" spans="1:8" ht="15.6" hidden="1" x14ac:dyDescent="0.3">
      <c r="A106" s="45"/>
      <c r="B106" s="45"/>
      <c r="C106" s="25"/>
      <c r="D106" s="45"/>
      <c r="E106" s="25"/>
      <c r="F106" s="25"/>
      <c r="G106" s="26"/>
    </row>
    <row r="107" spans="1:8" ht="15.6" hidden="1" x14ac:dyDescent="0.3">
      <c r="A107" s="45"/>
      <c r="B107" s="45"/>
      <c r="C107" s="25"/>
      <c r="D107" s="45"/>
      <c r="E107" s="25"/>
      <c r="F107" s="25"/>
      <c r="G107" s="26"/>
    </row>
    <row r="108" spans="1:8" ht="15.6" hidden="1" x14ac:dyDescent="0.3">
      <c r="A108" s="45"/>
      <c r="B108" s="45"/>
      <c r="C108" s="25"/>
      <c r="D108" s="45"/>
      <c r="E108" s="25"/>
      <c r="F108" s="25"/>
      <c r="G108" s="26"/>
    </row>
    <row r="109" spans="1:8" ht="15.6" hidden="1" x14ac:dyDescent="0.3">
      <c r="A109" s="45"/>
      <c r="B109" s="45"/>
      <c r="C109" s="25"/>
      <c r="D109" s="45"/>
      <c r="E109" s="25"/>
      <c r="F109" s="25"/>
      <c r="G109" s="26"/>
    </row>
    <row r="110" spans="1:8" ht="15.6" hidden="1" x14ac:dyDescent="0.3">
      <c r="A110" s="45"/>
      <c r="B110" s="45"/>
      <c r="C110" s="25"/>
      <c r="D110" s="45"/>
      <c r="E110" s="25"/>
      <c r="F110" s="25"/>
      <c r="G110" s="26"/>
    </row>
    <row r="111" spans="1:8" ht="15.6" hidden="1" x14ac:dyDescent="0.3">
      <c r="A111" s="45"/>
      <c r="B111" s="45"/>
      <c r="C111" s="25"/>
      <c r="D111" s="45"/>
      <c r="E111" s="25"/>
      <c r="F111" s="25"/>
      <c r="G111" s="26"/>
    </row>
    <row r="112" spans="1:8" ht="15.6" hidden="1" x14ac:dyDescent="0.3">
      <c r="A112" s="45"/>
      <c r="B112" s="45"/>
      <c r="C112" s="25"/>
      <c r="D112" s="45"/>
      <c r="E112" s="25"/>
      <c r="F112" s="25"/>
      <c r="G112" s="26"/>
    </row>
    <row r="113" spans="1:7" ht="15.6" hidden="1" x14ac:dyDescent="0.3">
      <c r="A113" s="45"/>
      <c r="B113" s="45"/>
      <c r="C113" s="25"/>
      <c r="D113" s="45"/>
      <c r="E113" s="25"/>
      <c r="F113" s="25"/>
      <c r="G113" s="26"/>
    </row>
    <row r="114" spans="1:7" ht="15.6" hidden="1" x14ac:dyDescent="0.3">
      <c r="A114" s="45"/>
      <c r="B114" s="45"/>
      <c r="C114" s="25"/>
      <c r="D114" s="45"/>
      <c r="E114" s="25"/>
      <c r="F114" s="25"/>
      <c r="G114" s="26"/>
    </row>
    <row r="115" spans="1:7" ht="15.6" hidden="1" x14ac:dyDescent="0.3">
      <c r="A115" s="45"/>
      <c r="B115" s="45"/>
      <c r="C115" s="25"/>
      <c r="D115" s="45"/>
      <c r="E115" s="25"/>
      <c r="F115" s="25"/>
      <c r="G115" s="26"/>
    </row>
    <row r="116" spans="1:7" ht="15.6" hidden="1" x14ac:dyDescent="0.3">
      <c r="A116" s="45"/>
      <c r="B116" s="45"/>
      <c r="C116" s="25"/>
      <c r="D116" s="45"/>
      <c r="E116" s="25"/>
      <c r="F116" s="25"/>
      <c r="G116" s="26"/>
    </row>
    <row r="117" spans="1:7" ht="25.5" hidden="1" customHeight="1" x14ac:dyDescent="0.3">
      <c r="A117" s="45"/>
      <c r="B117" s="45"/>
      <c r="C117" s="25"/>
      <c r="D117" s="45"/>
      <c r="E117" s="25"/>
      <c r="F117" s="25"/>
      <c r="G117" s="26"/>
    </row>
    <row r="118" spans="1:7" ht="15.6" hidden="1" x14ac:dyDescent="0.3">
      <c r="A118" s="45"/>
      <c r="B118" s="45"/>
      <c r="C118" s="25"/>
      <c r="D118" s="45"/>
      <c r="E118" s="25"/>
      <c r="F118" s="25"/>
      <c r="G118" s="26"/>
    </row>
    <row r="119" spans="1:7" ht="15.6" hidden="1" x14ac:dyDescent="0.3">
      <c r="A119" s="45"/>
      <c r="B119" s="45"/>
      <c r="C119" s="25"/>
      <c r="D119" s="45"/>
      <c r="E119" s="25"/>
      <c r="F119" s="25"/>
      <c r="G119" s="26"/>
    </row>
    <row r="120" spans="1:7" ht="15.6" hidden="1" x14ac:dyDescent="0.3">
      <c r="A120" s="45"/>
      <c r="B120" s="45"/>
      <c r="C120" s="25"/>
      <c r="D120" s="45"/>
      <c r="E120" s="25"/>
      <c r="F120" s="25"/>
      <c r="G120" s="26"/>
    </row>
    <row r="121" spans="1:7" ht="15.6" hidden="1" x14ac:dyDescent="0.3">
      <c r="A121" s="45"/>
      <c r="B121" s="45"/>
      <c r="C121" s="25"/>
      <c r="D121" s="45"/>
      <c r="E121" s="25"/>
      <c r="F121" s="25"/>
      <c r="G121" s="26"/>
    </row>
    <row r="122" spans="1:7" ht="15.6" hidden="1" x14ac:dyDescent="0.3">
      <c r="A122" s="45"/>
      <c r="B122" s="45"/>
      <c r="C122" s="25"/>
      <c r="D122" s="45"/>
      <c r="E122" s="25"/>
      <c r="F122" s="25"/>
      <c r="G122" s="26"/>
    </row>
    <row r="123" spans="1:7" ht="15.6" x14ac:dyDescent="0.3">
      <c r="A123" s="45"/>
      <c r="B123" s="45"/>
      <c r="C123" s="25"/>
      <c r="D123" s="45"/>
      <c r="E123" s="25"/>
      <c r="F123" s="25"/>
      <c r="G123" s="30"/>
    </row>
    <row r="124" spans="1:7" ht="24" customHeight="1" x14ac:dyDescent="0.3">
      <c r="A124" s="45"/>
      <c r="B124" s="68"/>
      <c r="C124" s="69"/>
      <c r="D124" s="107"/>
      <c r="E124" s="50" t="s">
        <v>48</v>
      </c>
      <c r="F124" s="50" t="s">
        <v>49</v>
      </c>
      <c r="G124" s="50" t="s">
        <v>50</v>
      </c>
    </row>
    <row r="125" spans="1:7" ht="19.5" customHeight="1" x14ac:dyDescent="0.3">
      <c r="A125" s="45"/>
      <c r="B125" s="108" t="s">
        <v>51</v>
      </c>
      <c r="C125" s="109"/>
      <c r="D125" s="110"/>
      <c r="E125" s="46">
        <v>23.256</v>
      </c>
      <c r="F125" s="46">
        <v>42.78</v>
      </c>
      <c r="G125" s="53">
        <f>E125+F125</f>
        <v>66.036000000000001</v>
      </c>
    </row>
    <row r="126" spans="1:7" ht="20.25" customHeight="1" x14ac:dyDescent="0.35">
      <c r="A126" s="45"/>
      <c r="B126" s="108" t="s">
        <v>52</v>
      </c>
      <c r="C126" s="109"/>
      <c r="D126" s="110"/>
      <c r="E126" s="51">
        <f>E97</f>
        <v>30.600603747148202</v>
      </c>
      <c r="F126" s="51">
        <f>F97</f>
        <v>60.12404103689348</v>
      </c>
      <c r="G126" s="52">
        <f>E126+F126</f>
        <v>90.724644784041686</v>
      </c>
    </row>
    <row r="127" spans="1:7" ht="20.25" customHeight="1" x14ac:dyDescent="0.3">
      <c r="A127" s="45"/>
      <c r="B127" s="108" t="s">
        <v>53</v>
      </c>
      <c r="C127" s="109"/>
      <c r="D127" s="110"/>
      <c r="E127" s="46">
        <f>E126-E125</f>
        <v>7.3446037471482022</v>
      </c>
      <c r="F127" s="46">
        <f>F126-F125</f>
        <v>17.344041036893479</v>
      </c>
      <c r="G127" s="47">
        <f>G126-G125</f>
        <v>24.688644784041685</v>
      </c>
    </row>
    <row r="128" spans="1:7" ht="20.25" customHeight="1" x14ac:dyDescent="0.3">
      <c r="A128" s="45"/>
      <c r="B128" s="111" t="s">
        <v>54</v>
      </c>
      <c r="C128" s="112"/>
      <c r="D128" s="113"/>
      <c r="E128" s="57">
        <f>(E126/E125%)-100</f>
        <v>31.581543460389582</v>
      </c>
      <c r="F128" s="57">
        <f>(F126/F125%)-100</f>
        <v>40.542405415833286</v>
      </c>
      <c r="G128" s="47">
        <f>(G126/G125%)-100</f>
        <v>37.386644836213094</v>
      </c>
    </row>
    <row r="129" spans="1:7" ht="40.5" customHeight="1" x14ac:dyDescent="0.3">
      <c r="A129" s="45"/>
      <c r="B129" s="98" t="s">
        <v>75</v>
      </c>
      <c r="C129" s="98"/>
      <c r="D129" s="98"/>
      <c r="E129" s="114">
        <f>E125+F125</f>
        <v>66.036000000000001</v>
      </c>
      <c r="F129" s="114"/>
      <c r="G129" s="56"/>
    </row>
    <row r="130" spans="1:7" ht="42.75" customHeight="1" x14ac:dyDescent="0.35">
      <c r="A130" s="45"/>
      <c r="B130" s="98" t="s">
        <v>81</v>
      </c>
      <c r="C130" s="98"/>
      <c r="D130" s="98"/>
      <c r="E130" s="99">
        <f>E126+F126</f>
        <v>90.724644784041686</v>
      </c>
      <c r="F130" s="100"/>
      <c r="G130" s="56"/>
    </row>
    <row r="131" spans="1:7" ht="32.25" customHeight="1" x14ac:dyDescent="0.3">
      <c r="A131" s="45"/>
      <c r="B131" s="115" t="s">
        <v>76</v>
      </c>
      <c r="C131" s="115"/>
      <c r="D131" s="115"/>
      <c r="E131" s="116">
        <f>E130-E129-0.01</f>
        <v>24.678644784041683</v>
      </c>
      <c r="F131" s="117"/>
      <c r="G131" s="56"/>
    </row>
    <row r="132" spans="1:7" ht="22.5" customHeight="1" x14ac:dyDescent="0.3">
      <c r="A132" s="45"/>
      <c r="B132" s="115" t="s">
        <v>77</v>
      </c>
      <c r="C132" s="115"/>
      <c r="D132" s="115"/>
      <c r="E132" s="118">
        <f>E130/E129%-100-0.02</f>
        <v>37.366644836213091</v>
      </c>
      <c r="F132" s="118"/>
      <c r="G132" s="26"/>
    </row>
    <row r="133" spans="1:7" ht="22.5" customHeight="1" x14ac:dyDescent="0.3">
      <c r="A133" s="45"/>
      <c r="B133" s="64"/>
      <c r="C133" s="64"/>
      <c r="D133" s="64"/>
      <c r="E133" s="25"/>
      <c r="F133" s="25"/>
      <c r="G133" s="26"/>
    </row>
    <row r="134" spans="1:7" ht="22.5" customHeight="1" x14ac:dyDescent="0.3">
      <c r="A134" s="65"/>
      <c r="B134" s="65"/>
      <c r="C134" s="65"/>
      <c r="D134" s="65"/>
      <c r="E134" s="65"/>
      <c r="F134" s="65"/>
      <c r="G134" s="26"/>
    </row>
  </sheetData>
  <mergeCells count="37">
    <mergeCell ref="B131:D131"/>
    <mergeCell ref="E131:F131"/>
    <mergeCell ref="B132:D132"/>
    <mergeCell ref="E132:F132"/>
    <mergeCell ref="B130:D130"/>
    <mergeCell ref="E130:F130"/>
    <mergeCell ref="A95:B95"/>
    <mergeCell ref="G95:H95"/>
    <mergeCell ref="A97:B97"/>
    <mergeCell ref="G97:H97"/>
    <mergeCell ref="B124:D124"/>
    <mergeCell ref="B125:D125"/>
    <mergeCell ref="B126:D126"/>
    <mergeCell ref="B127:D127"/>
    <mergeCell ref="B128:D128"/>
    <mergeCell ref="B129:D129"/>
    <mergeCell ref="E129:F129"/>
    <mergeCell ref="A96:B96"/>
    <mergeCell ref="A94:B94"/>
    <mergeCell ref="A40:B40"/>
    <mergeCell ref="A41:G41"/>
    <mergeCell ref="A54:B54"/>
    <mergeCell ref="A55:B55"/>
    <mergeCell ref="A56:B56"/>
    <mergeCell ref="A57:G57"/>
    <mergeCell ref="A82:B82"/>
    <mergeCell ref="A83:G83"/>
    <mergeCell ref="A87:B87"/>
    <mergeCell ref="A88:B88"/>
    <mergeCell ref="A89:B89"/>
    <mergeCell ref="A19:G19"/>
    <mergeCell ref="A2:F2"/>
    <mergeCell ref="A1:H1"/>
    <mergeCell ref="A4:G4"/>
    <mergeCell ref="A5:G5"/>
    <mergeCell ref="A17:B17"/>
    <mergeCell ref="A18:G18"/>
  </mergeCells>
  <pageMargins left="0.39370078740157483" right="0" top="0" bottom="0" header="0.31496062992125984" footer="0.31496062992125984"/>
  <pageSetup paperSize="9" scale="88" orientation="portrait" verticalDpi="4294967293" r:id="rId1"/>
  <rowBreaks count="2" manualBreakCount="2">
    <brk id="56" max="7" man="1"/>
    <brk id="123" max="7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тариф на 2025(2%)коеф.2</vt:lpstr>
      <vt:lpstr>'тариф на 2025(2%)коеф.2'!Область_друку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2025-03-17T08:29:20Z</dcterms:modified>
</cp:coreProperties>
</file>